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Доходи'!$A$1:$G$76</definedName>
    <definedName name="_xlnm.Print_Area" localSheetId="1">'2 Видатки'!$A$1:$H$115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<sst xmlns="http://schemas.openxmlformats.org/spreadsheetml/2006/main" count="294" uniqueCount="239">
  <si>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</si>
  <si>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</si>
  <si>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</si>
  <si>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</si>
  <si>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</si>
  <si>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</si>
  <si>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</si>
  <si>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</si>
  <si>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</si>
  <si>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</si>
  <si>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РАЗОМ ДОХОДІВ</t>
  </si>
  <si>
    <t>Офіційні трансферти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</si>
  <si>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</si>
  <si>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</si>
  <si>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</si>
  <si>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</si>
  <si>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</si>
  <si>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</si>
  <si>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</si>
  <si>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</si>
  <si>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</si>
  <si>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</si>
  <si>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</si>
  <si>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</si>
  <si>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</si>
  <si>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</si>
  <si>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</si>
  <si>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</si>
  <si>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</si>
  <si>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</si>
  <si>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</si>
  <si>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Базова дотація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</si>
  <si>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</si>
  <si>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</si>
  <si>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</si>
  <si>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</si>
  <si>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</si>
  <si>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</si>
  <si>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</si>
  <si>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</si>
  <si>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</si>
  <si>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 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</si>
  <si>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</si>
  <si>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</si>
  <si>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 xml:space="preserve"> ВИДАТКИ</t>
  </si>
  <si>
    <t>Державне управління</t>
  </si>
  <si>
    <t>Освіта</t>
  </si>
  <si>
    <t>Культура і мистецтво</t>
  </si>
  <si>
    <t>Фізична культура і спорт</t>
  </si>
  <si>
    <t>Резервний фонд</t>
  </si>
  <si>
    <t>Кредитування загального фонду</t>
  </si>
  <si>
    <t>Всього видатків по спеціальному фонду</t>
  </si>
  <si>
    <t>Кредитування спеціального фонду:</t>
  </si>
  <si>
    <t>Всього видатків:</t>
  </si>
  <si>
    <t>Начальник фінансового управління</t>
  </si>
  <si>
    <t xml:space="preserve">райдержадміністрації                                                      </t>
  </si>
  <si>
    <t>субвенції</t>
  </si>
  <si>
    <t>Видатки без субвенцій</t>
  </si>
  <si>
    <t>Захищені без 2610, субв.</t>
  </si>
  <si>
    <t>%</t>
  </si>
  <si>
    <t>Зарплата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</si>
  <si>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</si>
  <si>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</si>
  <si>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</si>
  <si>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</si>
  <si>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</si>
  <si>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</si>
  <si>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</si>
  <si>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</si>
  <si>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</si>
  <si>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</si>
  <si>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</si>
  <si>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</si>
  <si>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</si>
  <si>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</si>
  <si>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</si>
  <si>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</si>
  <si>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</si>
  <si>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</si>
  <si>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</si>
  <si>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</si>
  <si>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</si>
  <si>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</si>
  <si>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</si>
  <si>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</si>
  <si>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</si>
  <si>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</si>
  <si>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</si>
  <si>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</si>
  <si>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</si>
  <si>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</si>
  <si>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</si>
  <si>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</si>
  <si>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</si>
  <si>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</si>
  <si>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</si>
  <si>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</si>
  <si>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</si>
  <si>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</si>
  <si>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</si>
  <si>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</si>
  <si>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</si>
  <si>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</si>
  <si>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</si>
  <si>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4000</t>
  </si>
  <si>
    <t>4030</t>
  </si>
  <si>
    <t>4060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</si>
  <si>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</si>
  <si>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</si>
  <si>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</si>
  <si>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</si>
  <si>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</si>
  <si>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</si>
  <si>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</si>
  <si>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</si>
  <si>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</si>
  <si>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Інші послуги, пов`язані з економічною діяльністю</t>
  </si>
  <si>
    <t>Сприяння розвитку малого та середнього підприємництва</t>
  </si>
  <si>
    <t>8000</t>
  </si>
  <si>
    <t>8700</t>
  </si>
  <si>
    <t xml:space="preserve"> </t>
  </si>
  <si>
    <t xml:space="preserve">Усього </t>
  </si>
  <si>
    <t>0150</t>
  </si>
  <si>
    <t>0180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</si>
  <si>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</si>
  <si>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</si>
  <si>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</si>
  <si>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</si>
  <si>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</si>
  <si>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</si>
  <si>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</si>
  <si>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</si>
  <si>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</si>
  <si>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</si>
  <si>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</si>
  <si>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</si>
  <si>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</si>
  <si>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</si>
  <si>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 та заходи у сфері охорони здоров`я</t>
  </si>
  <si>
    <t>2152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</si>
  <si>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</si>
  <si>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</si>
  <si>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</si>
  <si>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</si>
  <si>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</si>
  <si>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</si>
  <si>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</si>
  <si>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</si>
  <si>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</si>
  <si>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</si>
  <si>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</si>
  <si>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</si>
  <si>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</si>
  <si>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</si>
  <si>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3123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</si>
  <si>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</si>
  <si>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</si>
  <si>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</si>
  <si>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</si>
  <si>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</si>
  <si>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</si>
  <si>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</si>
  <si>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</si>
  <si>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</si>
  <si>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</si>
  <si>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</si>
  <si>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</si>
  <si>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6030</t>
  </si>
  <si>
    <t>Організація благоустрою населених пунктів</t>
  </si>
  <si>
    <t>Економічна діяльність</t>
  </si>
  <si>
    <t>7000</t>
  </si>
  <si>
    <t>7610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</si>
  <si>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</si>
  <si>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</si>
  <si>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</si>
  <si>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</si>
  <si>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</si>
  <si>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</si>
  <si>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9000</t>
  </si>
  <si>
    <t>Міжбюджетні трансферти</t>
  </si>
  <si>
    <t>Інші дотації з місцевого бюджету</t>
  </si>
  <si>
    <t>9150</t>
  </si>
  <si>
    <t>8831</t>
  </si>
  <si>
    <t>6082</t>
  </si>
  <si>
    <t>Придбання житла для окремих категорій населення відповідно до законодавства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</si>
  <si>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</si>
  <si>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</si>
  <si>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</si>
  <si>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</si>
  <si>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8832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</si>
  <si>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</si>
  <si>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в галузі культури і мистецтва</t>
  </si>
  <si>
    <t>більше 100%</t>
  </si>
  <si>
    <t xml:space="preserve"> ___  ______________ 2018 року</t>
  </si>
  <si>
    <t>Уточнені бюджетні призначення на 2018 рік</t>
  </si>
  <si>
    <t>% виконання до уточнених бюджетних призначень на 2018 рік</t>
  </si>
  <si>
    <t>Доходи від власності та підприємницької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</si>
  <si>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</si>
  <si>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</si>
  <si>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</si>
  <si>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</si>
  <si>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</si>
  <si>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</si>
  <si>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</si>
  <si>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</si>
  <si>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</si>
  <si>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</si>
  <si>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</si>
  <si>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</si>
  <si>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</si>
  <si>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</si>
  <si>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</si>
  <si>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</si>
  <si>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</si>
  <si>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</si>
  <si>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</si>
  <si>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інших внутрішніх кредитів</t>
  </si>
  <si>
    <t>Повернення інших внутрішніх кредитів</t>
  </si>
  <si>
    <t>Фінансування загального фонду</t>
  </si>
  <si>
    <t>Кошти, що передаються із загального фонду бюджету до бюджету розвитку (спеціального фонду)</t>
  </si>
  <si>
    <t>Всього фінансування загального фонду</t>
  </si>
  <si>
    <t>Фінансування спеціального фонду</t>
  </si>
  <si>
    <t>Всього фінансування спеціального фонду</t>
  </si>
  <si>
    <t>На початок періоду</t>
  </si>
  <si>
    <t>На кінець періоду</t>
  </si>
  <si>
    <t>Зміни обсягів бюджетних коштів</t>
  </si>
  <si>
    <t>Всього кредитування загального фонду</t>
  </si>
  <si>
    <t>Всього кредитування спеціального фонду:</t>
  </si>
  <si>
    <t>Л. ПОТАПЕНКО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</si>
  <si>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</si>
  <si>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</si>
  <si>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розрахунки</t>
  </si>
  <si>
    <t>за 9 місяців 2018 року"</t>
  </si>
  <si>
    <t>та спеціальному фонду за 9 місяців 2018 року</t>
  </si>
  <si>
    <t>Уточнені бюджетні призначення на 9 місяців 2018 року</t>
  </si>
  <si>
    <t>% виконання до уточнених бюджетних призначень на 9 місяців 2018 року</t>
  </si>
  <si>
    <t>більше 200%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</si>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</sst>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24" borderId="0" xfId="0" applyFont="1" applyFill="1" applyBorder="1" applyAlignment="1">
      <alignment horizontal="left" vertical="top"/>
    </xf>
    <xf numFmtId="0" fontId="8" fillId="24" borderId="0" xfId="0" applyFont="1" applyFill="1" applyAlignment="1">
      <alignment vertical="top" wrapText="1"/>
    </xf>
    <xf numFmtId="0" fontId="8" fillId="24" borderId="0" xfId="0" applyFont="1" applyFill="1" applyAlignment="1">
      <alignment horizontal="center" vertical="top"/>
    </xf>
    <xf numFmtId="0" fontId="8" fillId="24" borderId="0" xfId="0" applyFont="1" applyFill="1" applyAlignment="1">
      <alignment horizontal="left" vertical="top"/>
    </xf>
    <xf numFmtId="0" fontId="1" fillId="24" borderId="0" xfId="0" applyFont="1" applyFill="1" applyAlignment="1">
      <alignment horizontal="center" vertical="top"/>
    </xf>
    <xf numFmtId="0" fontId="1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/>
    </xf>
    <xf numFmtId="0" fontId="5" fillId="24" borderId="13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vertical="top"/>
    </xf>
    <xf numFmtId="0" fontId="11" fillId="24" borderId="0" xfId="0" applyFont="1" applyFill="1" applyBorder="1" applyAlignment="1">
      <alignment vertical="top"/>
    </xf>
    <xf numFmtId="0" fontId="4" fillId="24" borderId="0" xfId="0" applyFont="1" applyFill="1" applyAlignment="1">
      <alignment vertical="top"/>
    </xf>
    <xf numFmtId="0" fontId="6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12" fillId="24" borderId="0" xfId="0" applyFont="1" applyFill="1" applyAlignment="1">
      <alignment vertical="top"/>
    </xf>
    <xf numFmtId="0" fontId="4" fillId="24" borderId="0" xfId="0" applyFont="1" applyFill="1" applyBorder="1" applyAlignment="1">
      <alignment vertical="top"/>
    </xf>
    <xf numFmtId="0" fontId="4" fillId="24" borderId="14" xfId="0" applyFont="1" applyFill="1" applyBorder="1" applyAlignment="1">
      <alignment vertical="top"/>
    </xf>
    <xf numFmtId="0" fontId="10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top" wrapText="1"/>
    </xf>
    <xf numFmtId="4" fontId="6" fillId="24" borderId="10" xfId="0" applyNumberFormat="1" applyFont="1" applyFill="1" applyBorder="1" applyAlignment="1">
      <alignment horizontal="right" vertical="top"/>
    </xf>
    <xf numFmtId="4" fontId="5" fillId="30" borderId="10" xfId="0" applyNumberFormat="1" applyFont="1" applyFill="1" applyBorder="1" applyAlignment="1" applyProtection="1">
      <alignment horizontal="right" vertical="top"/>
      <protection/>
    </xf>
    <xf numFmtId="4" fontId="5" fillId="24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0" fontId="9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 wrapText="1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31" borderId="0" xfId="0" applyFont="1" applyFill="1" applyBorder="1" applyAlignment="1">
      <alignment vertical="top"/>
    </xf>
    <xf numFmtId="0" fontId="5" fillId="31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right" vertical="top"/>
    </xf>
    <xf numFmtId="1" fontId="19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4" fillId="0" borderId="0" xfId="0" applyNumberFormat="1" applyFont="1" applyFill="1" applyAlignment="1">
      <alignment horizontal="center" vertical="top"/>
    </xf>
    <xf numFmtId="180" fontId="19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20" fillId="0" borderId="10" xfId="53" applyNumberFormat="1" applyFont="1" applyFill="1" applyBorder="1" applyAlignment="1">
      <alignment horizontal="center" vertical="top" wrapText="1"/>
      <protection/>
    </xf>
    <xf numFmtId="2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" fontId="21" fillId="0" borderId="0" xfId="0" applyNumberFormat="1" applyFont="1" applyFill="1" applyAlignment="1">
      <alignment horizontal="center" vertical="top"/>
    </xf>
    <xf numFmtId="180" fontId="4" fillId="0" borderId="15" xfId="0" applyNumberFormat="1" applyFont="1" applyFill="1" applyBorder="1" applyAlignment="1">
      <alignment horizontal="center"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7" fontId="14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center" vertical="top"/>
    </xf>
    <xf numFmtId="187" fontId="8" fillId="0" borderId="12" xfId="0" applyNumberFormat="1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top"/>
    </xf>
    <xf numFmtId="4" fontId="5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" fontId="6" fillId="24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4" fillId="0" borderId="10" xfId="53" applyFont="1" applyFill="1" applyBorder="1" applyAlignment="1" quotePrefix="1">
      <alignment horizontal="left" vertical="center" wrapText="1"/>
      <protection/>
    </xf>
    <xf numFmtId="2" fontId="14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top"/>
    </xf>
    <xf numFmtId="187" fontId="14" fillId="0" borderId="10" xfId="0" applyNumberFormat="1" applyFont="1" applyFill="1" applyBorder="1" applyAlignment="1">
      <alignment horizontal="center"/>
    </xf>
    <xf numFmtId="187" fontId="9" fillId="0" borderId="17" xfId="0" applyNumberFormat="1" applyFont="1" applyFill="1" applyBorder="1" applyAlignment="1">
      <alignment horizontal="center" vertical="top"/>
    </xf>
    <xf numFmtId="187" fontId="13" fillId="0" borderId="10" xfId="0" applyNumberFormat="1" applyFont="1" applyFill="1" applyBorder="1" applyAlignment="1">
      <alignment horizontal="center" vertical="top"/>
    </xf>
    <xf numFmtId="180" fontId="9" fillId="31" borderId="15" xfId="0" applyNumberFormat="1" applyFont="1" applyFill="1" applyBorder="1" applyAlignment="1">
      <alignment horizontal="center" vertical="top"/>
    </xf>
    <xf numFmtId="0" fontId="5" fillId="31" borderId="0" xfId="0" applyFont="1" applyFill="1" applyBorder="1" applyAlignment="1">
      <alignment horizontal="right" vertical="top"/>
    </xf>
    <xf numFmtId="2" fontId="9" fillId="31" borderId="10" xfId="0" applyNumberFormat="1" applyFont="1" applyFill="1" applyBorder="1" applyAlignment="1">
      <alignment horizontal="center" vertical="top"/>
    </xf>
    <xf numFmtId="0" fontId="1" fillId="31" borderId="10" xfId="0" applyFont="1" applyFill="1" applyBorder="1" applyAlignment="1">
      <alignment horizontal="left" vertical="top"/>
    </xf>
    <xf numFmtId="0" fontId="13" fillId="31" borderId="10" xfId="0" applyFont="1" applyFill="1" applyBorder="1" applyAlignment="1">
      <alignment horizontal="center" vertical="center" wrapText="1"/>
    </xf>
    <xf numFmtId="187" fontId="14" fillId="0" borderId="10" xfId="53" applyNumberFormat="1" applyFont="1" applyFill="1" applyBorder="1" applyAlignment="1">
      <alignment vertical="center" wrapText="1"/>
      <protection/>
    </xf>
    <xf numFmtId="0" fontId="14" fillId="0" borderId="15" xfId="53" applyFont="1" applyFill="1" applyBorder="1" applyAlignment="1" quotePrefix="1">
      <alignment vertical="center" wrapText="1"/>
      <protection/>
    </xf>
    <xf numFmtId="187" fontId="13" fillId="0" borderId="10" xfId="53" applyNumberFormat="1" applyFont="1" applyFill="1" applyBorder="1" applyAlignment="1">
      <alignment vertical="center" wrapText="1"/>
      <protection/>
    </xf>
    <xf numFmtId="187" fontId="8" fillId="0" borderId="17" xfId="0" applyNumberFormat="1" applyFont="1" applyFill="1" applyBorder="1" applyAlignment="1">
      <alignment horizontal="center" vertical="top"/>
    </xf>
    <xf numFmtId="180" fontId="9" fillId="0" borderId="18" xfId="0" applyNumberFormat="1" applyFont="1" applyFill="1" applyBorder="1" applyAlignment="1">
      <alignment horizontal="center" vertical="top"/>
    </xf>
    <xf numFmtId="180" fontId="9" fillId="0" borderId="19" xfId="0" applyNumberFormat="1" applyFont="1" applyFill="1" applyBorder="1" applyAlignment="1">
      <alignment horizontal="center" vertical="top"/>
    </xf>
    <xf numFmtId="187" fontId="8" fillId="0" borderId="10" xfId="0" applyNumberFormat="1" applyFont="1" applyFill="1" applyBorder="1" applyAlignment="1">
      <alignment horizontal="center" vertical="top"/>
    </xf>
    <xf numFmtId="191" fontId="8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180" fontId="8" fillId="0" borderId="10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187" fontId="26" fillId="32" borderId="10" xfId="0" applyNumberFormat="1" applyFont="1" applyFill="1" applyBorder="1" applyAlignment="1">
      <alignment vertical="center" wrapText="1"/>
    </xf>
    <xf numFmtId="180" fontId="14" fillId="0" borderId="15" xfId="0" applyNumberFormat="1" applyFont="1" applyFill="1" applyBorder="1" applyAlignment="1">
      <alignment horizontal="center" vertical="top"/>
    </xf>
    <xf numFmtId="180" fontId="1" fillId="0" borderId="15" xfId="0" applyNumberFormat="1" applyFont="1" applyFill="1" applyBorder="1" applyAlignment="1">
      <alignment horizontal="center" vertical="top"/>
    </xf>
    <xf numFmtId="0" fontId="11" fillId="24" borderId="2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 vertical="top" wrapText="1"/>
    </xf>
    <xf numFmtId="0" fontId="13" fillId="24" borderId="20" xfId="0" applyFont="1" applyFill="1" applyBorder="1" applyAlignment="1">
      <alignment horizontal="center" vertical="top" wrapText="1"/>
    </xf>
    <xf numFmtId="0" fontId="13" fillId="24" borderId="16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1"/>
  <sheetViews>
    <sheetView view="pageBreakPreview" zoomScale="75" zoomScaleNormal="75" zoomScaleSheetLayoutView="75" zoomScalePageLayoutView="0" workbookViewId="0" topLeftCell="A67">
      <selection activeCell="B82" sqref="B82"/>
    </sheetView>
  </sheetViews>
  <sheetFormatPr defaultColWidth="9.00390625" defaultRowHeight="12.75"/>
  <cols>
    <col min="1" max="1" width="12.875" style="18" customWidth="1"/>
    <col min="2" max="2" width="102.75390625" style="7" customWidth="1"/>
    <col min="3" max="4" width="19.625" style="5" customWidth="1"/>
    <col min="5" max="5" width="18.00390625" style="5" customWidth="1"/>
    <col min="6" max="7" width="19.37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37</v>
      </c>
    </row>
    <row r="2" spans="1:4" ht="26.25" customHeight="1">
      <c r="A2" s="1"/>
      <c r="B2" s="2"/>
      <c r="C2" s="3"/>
      <c r="D2" s="4" t="s">
        <v>33</v>
      </c>
    </row>
    <row r="3" spans="1:4" ht="26.25" customHeight="1">
      <c r="A3" s="1"/>
      <c r="B3" s="2"/>
      <c r="C3" s="3"/>
      <c r="D3" s="4" t="s">
        <v>193</v>
      </c>
    </row>
    <row r="4" spans="1:4" ht="26.25" customHeight="1">
      <c r="A4" s="1"/>
      <c r="B4" s="2"/>
      <c r="C4" s="3"/>
      <c r="D4" s="4" t="s">
        <v>16</v>
      </c>
    </row>
    <row r="5" spans="1:4" ht="26.25" customHeight="1">
      <c r="A5" s="1"/>
      <c r="B5" s="2"/>
      <c r="C5" s="3"/>
      <c r="D5" s="4" t="s">
        <v>232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32" t="s">
        <v>2</v>
      </c>
      <c r="C7" s="132"/>
      <c r="D7" s="132"/>
      <c r="E7" s="3"/>
    </row>
    <row r="8" spans="1:5" ht="22.5" customHeight="1">
      <c r="A8" s="1"/>
      <c r="B8" s="132" t="s">
        <v>3</v>
      </c>
      <c r="C8" s="132"/>
      <c r="D8" s="132"/>
      <c r="E8" s="3"/>
    </row>
    <row r="9" spans="1:5" ht="22.5" customHeight="1">
      <c r="A9" s="1"/>
      <c r="B9" s="132" t="s">
        <v>233</v>
      </c>
      <c r="C9" s="132"/>
      <c r="D9" s="132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8" t="s">
        <v>194</v>
      </c>
      <c r="D11" s="8" t="s">
        <v>234</v>
      </c>
      <c r="E11" s="8" t="s">
        <v>28</v>
      </c>
      <c r="F11" s="8" t="s">
        <v>195</v>
      </c>
      <c r="G11" s="8" t="s">
        <v>235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33" t="s">
        <v>7</v>
      </c>
      <c r="B13" s="134"/>
      <c r="C13" s="134"/>
      <c r="D13" s="134"/>
      <c r="E13" s="134"/>
      <c r="F13" s="134"/>
      <c r="G13" s="135"/>
    </row>
    <row r="14" spans="1:7" s="15" customFormat="1" ht="23.25" customHeight="1">
      <c r="A14" s="129" t="s">
        <v>0</v>
      </c>
      <c r="B14" s="130"/>
      <c r="C14" s="130"/>
      <c r="D14" s="130"/>
      <c r="E14" s="130"/>
      <c r="F14" s="130"/>
      <c r="G14" s="131"/>
    </row>
    <row r="15" spans="1:7" s="16" customFormat="1" ht="18.75">
      <c r="A15" s="17">
        <v>10000000</v>
      </c>
      <c r="B15" s="25" t="s">
        <v>21</v>
      </c>
      <c r="C15" s="32">
        <f>SUM(C16,)</f>
        <v>45758000</v>
      </c>
      <c r="D15" s="32">
        <f>SUM(D16,)</f>
        <v>32318000</v>
      </c>
      <c r="E15" s="32">
        <f>SUM(E16,)</f>
        <v>36167021.21000001</v>
      </c>
      <c r="F15" s="33">
        <f>IF(C15=0,"",E15/C15*100)</f>
        <v>79.03977711001356</v>
      </c>
      <c r="G15" s="33">
        <f>IF(D15=0,"",E15/D15*100)</f>
        <v>111.90983727334616</v>
      </c>
    </row>
    <row r="16" spans="1:7" s="16" customFormat="1" ht="18.75">
      <c r="A16" s="17">
        <v>11000000</v>
      </c>
      <c r="B16" s="26" t="s">
        <v>22</v>
      </c>
      <c r="C16" s="32">
        <f>SUM(C17,C22)</f>
        <v>45758000</v>
      </c>
      <c r="D16" s="32">
        <f>SUM(D17,D22)</f>
        <v>32318000</v>
      </c>
      <c r="E16" s="32">
        <f>SUM(E17,E22)</f>
        <v>36167021.21000001</v>
      </c>
      <c r="F16" s="33">
        <f aca="true" t="shared" si="0" ref="F16:F62">IF(C16=0,"",E16/C16*100)</f>
        <v>79.03977711001356</v>
      </c>
      <c r="G16" s="33">
        <f aca="true" t="shared" si="1" ref="G16:G62">IF(D16=0,"",E16/D16*100)</f>
        <v>111.90983727334616</v>
      </c>
    </row>
    <row r="17" spans="1:7" s="16" customFormat="1" ht="18.75">
      <c r="A17" s="18">
        <v>11010000</v>
      </c>
      <c r="B17" s="27" t="s">
        <v>36</v>
      </c>
      <c r="C17" s="34">
        <f>SUM(C18:C21)</f>
        <v>45738000</v>
      </c>
      <c r="D17" s="34">
        <f>SUM(D18:D21)</f>
        <v>32318000</v>
      </c>
      <c r="E17" s="34">
        <f>SUM(E18:E21)</f>
        <v>36130564.690000005</v>
      </c>
      <c r="F17" s="33">
        <f t="shared" si="0"/>
        <v>78.9946317941318</v>
      </c>
      <c r="G17" s="33">
        <f t="shared" si="1"/>
        <v>111.79703165418653</v>
      </c>
    </row>
    <row r="18" spans="1:7" s="16" customFormat="1" ht="25.5">
      <c r="A18" s="18">
        <v>11010100</v>
      </c>
      <c r="B18" s="28" t="s">
        <v>23</v>
      </c>
      <c r="C18" s="98">
        <v>40300000</v>
      </c>
      <c r="D18" s="98">
        <v>29150000</v>
      </c>
      <c r="E18" s="98">
        <v>31619510.46</v>
      </c>
      <c r="F18" s="33">
        <f t="shared" si="0"/>
        <v>78.46032372208437</v>
      </c>
      <c r="G18" s="33">
        <f t="shared" si="1"/>
        <v>108.47173399656947</v>
      </c>
    </row>
    <row r="19" spans="1:7" ht="25.5">
      <c r="A19" s="18">
        <v>11010200</v>
      </c>
      <c r="B19" s="28" t="s">
        <v>24</v>
      </c>
      <c r="C19" s="98">
        <v>738000</v>
      </c>
      <c r="D19" s="98">
        <v>488000</v>
      </c>
      <c r="E19" s="98">
        <v>592200.51</v>
      </c>
      <c r="F19" s="33">
        <f t="shared" si="0"/>
        <v>80.24397154471545</v>
      </c>
      <c r="G19" s="33">
        <f t="shared" si="1"/>
        <v>121.35256352459017</v>
      </c>
    </row>
    <row r="20" spans="1:7" ht="25.5">
      <c r="A20" s="18">
        <v>11010400</v>
      </c>
      <c r="B20" s="28" t="s">
        <v>25</v>
      </c>
      <c r="C20" s="98">
        <v>4150000</v>
      </c>
      <c r="D20" s="98">
        <v>2350000</v>
      </c>
      <c r="E20" s="98">
        <v>3485345.22</v>
      </c>
      <c r="F20" s="33">
        <f t="shared" si="0"/>
        <v>83.9842221686747</v>
      </c>
      <c r="G20" s="33">
        <f t="shared" si="1"/>
        <v>148.3125625531915</v>
      </c>
    </row>
    <row r="21" spans="1:7" ht="18.75">
      <c r="A21" s="18">
        <v>11010500</v>
      </c>
      <c r="B21" s="28" t="s">
        <v>26</v>
      </c>
      <c r="C21" s="98">
        <v>550000</v>
      </c>
      <c r="D21" s="98">
        <v>330000</v>
      </c>
      <c r="E21" s="98">
        <v>433508.5</v>
      </c>
      <c r="F21" s="33">
        <f t="shared" si="0"/>
        <v>78.81972727272726</v>
      </c>
      <c r="G21" s="33">
        <f t="shared" si="1"/>
        <v>131.3662121212121</v>
      </c>
    </row>
    <row r="22" spans="1:7" ht="18.75">
      <c r="A22" s="18">
        <v>11020000</v>
      </c>
      <c r="B22" s="29" t="s">
        <v>42</v>
      </c>
      <c r="C22" s="34">
        <f>SUM(C23)</f>
        <v>20000</v>
      </c>
      <c r="D22" s="34">
        <f>SUM(D23)</f>
        <v>0</v>
      </c>
      <c r="E22" s="34">
        <f>SUM(E23)</f>
        <v>36456.52</v>
      </c>
      <c r="F22" s="33">
        <f t="shared" si="0"/>
        <v>182.28259999999997</v>
      </c>
      <c r="G22" s="33">
        <f t="shared" si="1"/>
      </c>
    </row>
    <row r="23" spans="1:7" ht="18.75">
      <c r="A23" s="18">
        <v>11020200</v>
      </c>
      <c r="B23" s="28" t="s">
        <v>17</v>
      </c>
      <c r="C23" s="98">
        <v>20000</v>
      </c>
      <c r="D23" s="98">
        <v>0</v>
      </c>
      <c r="E23" s="98">
        <v>36456.52</v>
      </c>
      <c r="F23" s="33">
        <f t="shared" si="0"/>
        <v>182.28259999999997</v>
      </c>
      <c r="G23" s="33">
        <f t="shared" si="1"/>
      </c>
    </row>
    <row r="24" spans="1:7" s="16" customFormat="1" ht="18.75">
      <c r="A24" s="17">
        <v>20000000</v>
      </c>
      <c r="B24" s="30" t="s">
        <v>8</v>
      </c>
      <c r="C24" s="32">
        <f>SUM(C25,C35,C28,C32)</f>
        <v>769684</v>
      </c>
      <c r="D24" s="32">
        <f>SUM(D25,D35,D28,D32)</f>
        <v>530684</v>
      </c>
      <c r="E24" s="32">
        <f>SUM(E25,E35,E28,E32)</f>
        <v>827539.56</v>
      </c>
      <c r="F24" s="33">
        <f t="shared" si="0"/>
        <v>107.51679390503116</v>
      </c>
      <c r="G24" s="33">
        <f t="shared" si="1"/>
        <v>155.93829096034554</v>
      </c>
    </row>
    <row r="25" spans="1:7" s="16" customFormat="1" ht="18.75">
      <c r="A25" s="17">
        <v>21000000</v>
      </c>
      <c r="B25" s="26" t="s">
        <v>196</v>
      </c>
      <c r="C25" s="32">
        <f>SUM(C26,)</f>
        <v>30000</v>
      </c>
      <c r="D25" s="32">
        <f>SUM(D26,)</f>
        <v>10000</v>
      </c>
      <c r="E25" s="32">
        <f>SUM(E26,)</f>
        <v>44966</v>
      </c>
      <c r="F25" s="33">
        <f t="shared" si="0"/>
        <v>149.88666666666666</v>
      </c>
      <c r="G25" s="33" t="s">
        <v>236</v>
      </c>
    </row>
    <row r="26" spans="1:7" ht="25.5">
      <c r="A26" s="18">
        <v>21010000</v>
      </c>
      <c r="B26" s="28" t="s">
        <v>18</v>
      </c>
      <c r="C26" s="34">
        <f>SUM(C27)</f>
        <v>30000</v>
      </c>
      <c r="D26" s="34">
        <f>SUM(D27)</f>
        <v>10000</v>
      </c>
      <c r="E26" s="34">
        <f>SUM(E27)</f>
        <v>44966</v>
      </c>
      <c r="F26" s="33">
        <f t="shared" si="0"/>
        <v>149.88666666666666</v>
      </c>
      <c r="G26" s="33" t="s">
        <v>236</v>
      </c>
    </row>
    <row r="27" spans="1:7" ht="18.75">
      <c r="A27" s="18">
        <v>21010300</v>
      </c>
      <c r="B27" s="28" t="s">
        <v>19</v>
      </c>
      <c r="C27" s="98">
        <v>30000</v>
      </c>
      <c r="D27" s="98">
        <v>10000</v>
      </c>
      <c r="E27" s="98">
        <v>44966</v>
      </c>
      <c r="F27" s="33">
        <f t="shared" si="0"/>
        <v>149.88666666666666</v>
      </c>
      <c r="G27" s="33" t="s">
        <v>236</v>
      </c>
    </row>
    <row r="28" spans="1:7" s="16" customFormat="1" ht="15.75" customHeight="1">
      <c r="A28" s="17">
        <v>22010000</v>
      </c>
      <c r="B28" s="26" t="s">
        <v>38</v>
      </c>
      <c r="C28" s="32">
        <f>SUM(C29:C31)</f>
        <v>332000</v>
      </c>
      <c r="D28" s="32">
        <f>SUM(D29:D31)</f>
        <v>203000</v>
      </c>
      <c r="E28" s="32">
        <f>SUM(E29:E31)</f>
        <v>457248</v>
      </c>
      <c r="F28" s="33">
        <f t="shared" si="0"/>
        <v>137.72530120481926</v>
      </c>
      <c r="G28" s="33" t="s">
        <v>236</v>
      </c>
    </row>
    <row r="29" spans="1:7" ht="25.5">
      <c r="A29" s="18">
        <v>22010300</v>
      </c>
      <c r="B29" s="28" t="s">
        <v>39</v>
      </c>
      <c r="C29" s="98">
        <v>30000</v>
      </c>
      <c r="D29" s="98">
        <v>21000</v>
      </c>
      <c r="E29" s="98">
        <v>28100</v>
      </c>
      <c r="F29" s="33">
        <f t="shared" si="0"/>
        <v>93.66666666666667</v>
      </c>
      <c r="G29" s="33">
        <f t="shared" si="1"/>
        <v>133.8095238095238</v>
      </c>
    </row>
    <row r="30" spans="1:7" ht="15.75" customHeight="1">
      <c r="A30" s="18">
        <v>22012600</v>
      </c>
      <c r="B30" s="28" t="s">
        <v>40</v>
      </c>
      <c r="C30" s="98">
        <v>302000</v>
      </c>
      <c r="D30" s="98">
        <v>182000</v>
      </c>
      <c r="E30" s="98">
        <v>426498</v>
      </c>
      <c r="F30" s="33">
        <f t="shared" si="0"/>
        <v>141.22450331125827</v>
      </c>
      <c r="G30" s="33" t="s">
        <v>236</v>
      </c>
    </row>
    <row r="31" spans="1:7" ht="15.75" customHeight="1">
      <c r="A31" s="18">
        <v>22012900</v>
      </c>
      <c r="B31" s="28" t="s">
        <v>237</v>
      </c>
      <c r="C31" s="98">
        <v>0</v>
      </c>
      <c r="D31" s="98">
        <v>0</v>
      </c>
      <c r="E31" s="98">
        <v>2650</v>
      </c>
      <c r="F31" s="33">
        <f t="shared" si="0"/>
      </c>
      <c r="G31" s="33">
        <f t="shared" si="1"/>
      </c>
    </row>
    <row r="32" spans="1:7" s="16" customFormat="1" ht="18.75">
      <c r="A32" s="99">
        <v>22080000</v>
      </c>
      <c r="B32" s="100" t="s">
        <v>197</v>
      </c>
      <c r="C32" s="101">
        <f>SUM(C33)</f>
        <v>0</v>
      </c>
      <c r="D32" s="101">
        <f>SUM(D33)</f>
        <v>0</v>
      </c>
      <c r="E32" s="101">
        <f>SUM(E33)</f>
        <v>6212.04</v>
      </c>
      <c r="F32" s="33">
        <f t="shared" si="0"/>
      </c>
      <c r="G32" s="33">
        <f t="shared" si="1"/>
      </c>
    </row>
    <row r="33" spans="1:7" ht="26.25">
      <c r="A33" s="102">
        <v>22080400</v>
      </c>
      <c r="B33" s="103" t="s">
        <v>198</v>
      </c>
      <c r="C33" s="98">
        <v>0</v>
      </c>
      <c r="D33" s="98">
        <v>0</v>
      </c>
      <c r="E33" s="98">
        <v>6212.04</v>
      </c>
      <c r="F33" s="33">
        <f t="shared" si="0"/>
      </c>
      <c r="G33" s="33">
        <f t="shared" si="1"/>
      </c>
    </row>
    <row r="34" spans="1:7" s="16" customFormat="1" ht="21" customHeight="1">
      <c r="A34" s="17">
        <v>24000000</v>
      </c>
      <c r="B34" s="26" t="s">
        <v>27</v>
      </c>
      <c r="C34" s="32">
        <f>SUM(C35)</f>
        <v>407684</v>
      </c>
      <c r="D34" s="32">
        <f>SUM(D35)</f>
        <v>317684</v>
      </c>
      <c r="E34" s="32">
        <f>SUM(E35)</f>
        <v>319113.52</v>
      </c>
      <c r="F34" s="33">
        <f t="shared" si="0"/>
        <v>78.27472257925257</v>
      </c>
      <c r="G34" s="33">
        <f t="shared" si="1"/>
        <v>100.449981742864</v>
      </c>
    </row>
    <row r="35" spans="1:7" s="16" customFormat="1" ht="18.75">
      <c r="A35" s="17">
        <v>24060000</v>
      </c>
      <c r="B35" s="30" t="s">
        <v>29</v>
      </c>
      <c r="C35" s="32">
        <f>SUM(C36:C36)</f>
        <v>407684</v>
      </c>
      <c r="D35" s="32">
        <f>SUM(D36:D36)</f>
        <v>317684</v>
      </c>
      <c r="E35" s="32">
        <f>SUM(E36:E36)</f>
        <v>319113.52</v>
      </c>
      <c r="F35" s="33">
        <f t="shared" si="0"/>
        <v>78.27472257925257</v>
      </c>
      <c r="G35" s="33">
        <f t="shared" si="1"/>
        <v>100.449981742864</v>
      </c>
    </row>
    <row r="36" spans="1:7" ht="18.75">
      <c r="A36" s="18">
        <v>24060300</v>
      </c>
      <c r="B36" s="31" t="s">
        <v>9</v>
      </c>
      <c r="C36" s="98">
        <v>407684</v>
      </c>
      <c r="D36" s="98">
        <v>317684</v>
      </c>
      <c r="E36" s="98">
        <v>319113.52</v>
      </c>
      <c r="F36" s="33">
        <f t="shared" si="0"/>
        <v>78.27472257925257</v>
      </c>
      <c r="G36" s="33">
        <f t="shared" si="1"/>
        <v>100.449981742864</v>
      </c>
    </row>
    <row r="37" spans="1:7" s="16" customFormat="1" ht="18.75">
      <c r="A37" s="20"/>
      <c r="B37" s="30" t="s">
        <v>10</v>
      </c>
      <c r="C37" s="32">
        <f>C24+C15</f>
        <v>46527684</v>
      </c>
      <c r="D37" s="32">
        <f>D24+D15</f>
        <v>32848684</v>
      </c>
      <c r="E37" s="32">
        <f>E24+E15</f>
        <v>36994560.77000001</v>
      </c>
      <c r="F37" s="33">
        <f t="shared" si="0"/>
        <v>79.51085803024284</v>
      </c>
      <c r="G37" s="33">
        <f t="shared" si="1"/>
        <v>112.62113505064619</v>
      </c>
    </row>
    <row r="38" spans="1:7" s="16" customFormat="1" ht="18.75">
      <c r="A38" s="17">
        <v>40000000</v>
      </c>
      <c r="B38" s="30" t="s">
        <v>11</v>
      </c>
      <c r="C38" s="32">
        <f>SUM(C39)</f>
        <v>363526377.98</v>
      </c>
      <c r="D38" s="32">
        <f>SUM(D39)</f>
        <v>301344374.6999999</v>
      </c>
      <c r="E38" s="32">
        <f>SUM(E39)</f>
        <v>292763335.83</v>
      </c>
      <c r="F38" s="33">
        <f t="shared" si="0"/>
        <v>80.53427579500348</v>
      </c>
      <c r="G38" s="33">
        <f t="shared" si="1"/>
        <v>97.15241444989883</v>
      </c>
    </row>
    <row r="39" spans="1:7" s="16" customFormat="1" ht="18.75">
      <c r="A39" s="17">
        <v>41000000</v>
      </c>
      <c r="B39" s="26" t="s">
        <v>41</v>
      </c>
      <c r="C39" s="32">
        <f>SUM(C40,C42,C46,C49)</f>
        <v>363526377.98</v>
      </c>
      <c r="D39" s="32">
        <f>SUM(D40,D42,D46,D49)</f>
        <v>301344374.6999999</v>
      </c>
      <c r="E39" s="32">
        <f>SUM(E40,E42,E46,E49)</f>
        <v>292763335.83</v>
      </c>
      <c r="F39" s="33">
        <f t="shared" si="0"/>
        <v>80.53427579500348</v>
      </c>
      <c r="G39" s="33">
        <f t="shared" si="1"/>
        <v>97.15241444989883</v>
      </c>
    </row>
    <row r="40" spans="1:7" s="16" customFormat="1" ht="18.75">
      <c r="A40" s="17">
        <v>41020000</v>
      </c>
      <c r="B40" s="29" t="s">
        <v>199</v>
      </c>
      <c r="C40" s="32">
        <f>C41</f>
        <v>13887300</v>
      </c>
      <c r="D40" s="32">
        <f>D41</f>
        <v>10415600</v>
      </c>
      <c r="E40" s="32">
        <f>E41</f>
        <v>10415600</v>
      </c>
      <c r="F40" s="33">
        <f t="shared" si="0"/>
        <v>75.00090010297178</v>
      </c>
      <c r="G40" s="33">
        <f t="shared" si="1"/>
        <v>100</v>
      </c>
    </row>
    <row r="41" spans="1:7" s="16" customFormat="1" ht="18.75">
      <c r="A41" s="18">
        <v>41020100</v>
      </c>
      <c r="B41" s="28" t="s">
        <v>31</v>
      </c>
      <c r="C41" s="98">
        <v>13887300</v>
      </c>
      <c r="D41" s="98">
        <v>10415600</v>
      </c>
      <c r="E41" s="98">
        <v>10415600</v>
      </c>
      <c r="F41" s="33">
        <f t="shared" si="0"/>
        <v>75.00090010297178</v>
      </c>
      <c r="G41" s="33">
        <f t="shared" si="1"/>
        <v>100</v>
      </c>
    </row>
    <row r="42" spans="1:7" s="21" customFormat="1" ht="19.5">
      <c r="A42" s="17">
        <v>41030000</v>
      </c>
      <c r="B42" s="29" t="s">
        <v>200</v>
      </c>
      <c r="C42" s="32">
        <f>SUM(C43:C45)</f>
        <v>82654700</v>
      </c>
      <c r="D42" s="32">
        <f>SUM(D43:D45)</f>
        <v>64216500</v>
      </c>
      <c r="E42" s="32">
        <f>SUM(E43:E45)</f>
        <v>64099500</v>
      </c>
      <c r="F42" s="33">
        <f t="shared" si="0"/>
        <v>77.55094386647099</v>
      </c>
      <c r="G42" s="33">
        <f t="shared" si="1"/>
        <v>99.81780383546285</v>
      </c>
    </row>
    <row r="43" spans="1:7" ht="18.75">
      <c r="A43" s="102">
        <v>41033900</v>
      </c>
      <c r="B43" s="102" t="s">
        <v>32</v>
      </c>
      <c r="C43" s="98">
        <v>54980200</v>
      </c>
      <c r="D43" s="98">
        <v>42059800</v>
      </c>
      <c r="E43" s="98">
        <v>41942800</v>
      </c>
      <c r="F43" s="33">
        <f t="shared" si="0"/>
        <v>76.2870997195354</v>
      </c>
      <c r="G43" s="33">
        <f t="shared" si="1"/>
        <v>99.7218246401552</v>
      </c>
    </row>
    <row r="44" spans="1:7" ht="18.75">
      <c r="A44" s="102">
        <v>41034200</v>
      </c>
      <c r="B44" s="102" t="s">
        <v>43</v>
      </c>
      <c r="C44" s="98">
        <v>26634500</v>
      </c>
      <c r="D44" s="98">
        <v>21631700</v>
      </c>
      <c r="E44" s="98">
        <v>21631700</v>
      </c>
      <c r="F44" s="33">
        <f t="shared" si="0"/>
        <v>81.21684281664758</v>
      </c>
      <c r="G44" s="33">
        <f t="shared" si="1"/>
        <v>100</v>
      </c>
    </row>
    <row r="45" spans="1:7" ht="31.5">
      <c r="A45" s="102">
        <v>41034500</v>
      </c>
      <c r="B45" s="102" t="s">
        <v>238</v>
      </c>
      <c r="C45" s="98">
        <v>1040000</v>
      </c>
      <c r="D45" s="98">
        <v>525000</v>
      </c>
      <c r="E45" s="98">
        <v>525000</v>
      </c>
      <c r="F45" s="33">
        <f t="shared" si="0"/>
        <v>50.480769230769226</v>
      </c>
      <c r="G45" s="33">
        <f t="shared" si="1"/>
        <v>100</v>
      </c>
    </row>
    <row r="46" spans="1:7" s="16" customFormat="1" ht="18.75">
      <c r="A46" s="99">
        <v>41040000</v>
      </c>
      <c r="B46" s="99" t="s">
        <v>201</v>
      </c>
      <c r="C46" s="101">
        <f>SUM(C47:C48)</f>
        <v>8928630</v>
      </c>
      <c r="D46" s="101">
        <f>SUM(D47:D48)</f>
        <v>8869270</v>
      </c>
      <c r="E46" s="101">
        <f>SUM(E47:E48)</f>
        <v>8564320</v>
      </c>
      <c r="F46" s="33">
        <f t="shared" si="0"/>
        <v>95.91975476640873</v>
      </c>
      <c r="G46" s="33">
        <f t="shared" si="1"/>
        <v>96.56172379463023</v>
      </c>
    </row>
    <row r="47" spans="1:7" ht="31.5">
      <c r="A47" s="102">
        <v>41040200</v>
      </c>
      <c r="B47" s="102" t="s">
        <v>213</v>
      </c>
      <c r="C47" s="98">
        <v>6186300</v>
      </c>
      <c r="D47" s="98">
        <v>6186300</v>
      </c>
      <c r="E47" s="98">
        <v>6186300</v>
      </c>
      <c r="F47" s="33">
        <f t="shared" si="0"/>
        <v>100</v>
      </c>
      <c r="G47" s="33">
        <f t="shared" si="1"/>
        <v>100</v>
      </c>
    </row>
    <row r="48" spans="1:7" ht="18.75">
      <c r="A48" s="102">
        <v>41040400</v>
      </c>
      <c r="B48" s="102" t="s">
        <v>180</v>
      </c>
      <c r="C48" s="98">
        <v>2742330</v>
      </c>
      <c r="D48" s="98">
        <v>2682970</v>
      </c>
      <c r="E48" s="98">
        <v>2378020</v>
      </c>
      <c r="F48" s="33">
        <f t="shared" si="0"/>
        <v>86.71531143224922</v>
      </c>
      <c r="G48" s="33">
        <f t="shared" si="1"/>
        <v>88.6338647096315</v>
      </c>
    </row>
    <row r="49" spans="1:7" s="16" customFormat="1" ht="18.75">
      <c r="A49" s="99">
        <v>41050000</v>
      </c>
      <c r="B49" s="99" t="s">
        <v>202</v>
      </c>
      <c r="C49" s="101">
        <f>SUM(C50:C61)</f>
        <v>258055747.98</v>
      </c>
      <c r="D49" s="101">
        <f>SUM(D50:D61)</f>
        <v>217843004.69999996</v>
      </c>
      <c r="E49" s="101">
        <f>SUM(E50:E61)</f>
        <v>209683915.82999998</v>
      </c>
      <c r="F49" s="33">
        <f t="shared" si="0"/>
        <v>81.2552781603807</v>
      </c>
      <c r="G49" s="33">
        <f t="shared" si="1"/>
        <v>96.25460139000737</v>
      </c>
    </row>
    <row r="50" spans="1:7" ht="47.25">
      <c r="A50" s="102">
        <v>41050100</v>
      </c>
      <c r="B50" s="102" t="s">
        <v>203</v>
      </c>
      <c r="C50" s="34">
        <v>140365500</v>
      </c>
      <c r="D50" s="34">
        <v>127330429.57</v>
      </c>
      <c r="E50" s="34">
        <v>127330429.57</v>
      </c>
      <c r="F50" s="33">
        <f t="shared" si="0"/>
        <v>90.71347985794229</v>
      </c>
      <c r="G50" s="33">
        <f t="shared" si="1"/>
        <v>100</v>
      </c>
    </row>
    <row r="51" spans="1:7" ht="47.25">
      <c r="A51" s="102">
        <v>41050200</v>
      </c>
      <c r="B51" s="102" t="s">
        <v>204</v>
      </c>
      <c r="C51" s="98">
        <v>5851500</v>
      </c>
      <c r="D51" s="98">
        <v>4014850</v>
      </c>
      <c r="E51" s="98">
        <v>4014850</v>
      </c>
      <c r="F51" s="33">
        <f t="shared" si="0"/>
        <v>68.61232162693327</v>
      </c>
      <c r="G51" s="33">
        <f t="shared" si="1"/>
        <v>100</v>
      </c>
    </row>
    <row r="52" spans="1:7" ht="47.25">
      <c r="A52" s="102">
        <v>41050300</v>
      </c>
      <c r="B52" s="102" t="s">
        <v>205</v>
      </c>
      <c r="C52" s="98">
        <v>71825600</v>
      </c>
      <c r="D52" s="98">
        <v>52474600</v>
      </c>
      <c r="E52" s="98">
        <v>46902843.74</v>
      </c>
      <c r="F52" s="33">
        <f t="shared" si="0"/>
        <v>65.30101209039674</v>
      </c>
      <c r="G52" s="33">
        <f t="shared" si="1"/>
        <v>89.38199384082967</v>
      </c>
    </row>
    <row r="53" spans="1:7" ht="47.25">
      <c r="A53" s="102">
        <v>41050700</v>
      </c>
      <c r="B53" s="102" t="s">
        <v>206</v>
      </c>
      <c r="C53" s="98">
        <v>1591200</v>
      </c>
      <c r="D53" s="98">
        <v>989390.42</v>
      </c>
      <c r="E53" s="98">
        <v>864747.48</v>
      </c>
      <c r="F53" s="33">
        <f t="shared" si="0"/>
        <v>54.34561840120663</v>
      </c>
      <c r="G53" s="33">
        <f t="shared" si="1"/>
        <v>87.40204700991545</v>
      </c>
    </row>
    <row r="54" spans="1:7" ht="47.25">
      <c r="A54" s="102">
        <v>41050900</v>
      </c>
      <c r="B54" s="102" t="s">
        <v>229</v>
      </c>
      <c r="C54" s="98">
        <v>317246</v>
      </c>
      <c r="D54" s="98">
        <v>317246</v>
      </c>
      <c r="E54" s="98">
        <v>317246</v>
      </c>
      <c r="F54" s="33">
        <f t="shared" si="0"/>
        <v>100</v>
      </c>
      <c r="G54" s="33">
        <f t="shared" si="1"/>
        <v>100</v>
      </c>
    </row>
    <row r="55" spans="1:7" ht="31.5">
      <c r="A55" s="102">
        <v>41051000</v>
      </c>
      <c r="B55" s="102" t="s">
        <v>207</v>
      </c>
      <c r="C55" s="98">
        <v>1807056.51</v>
      </c>
      <c r="D55" s="98">
        <v>1807056.51</v>
      </c>
      <c r="E55" s="98">
        <v>1807056.51</v>
      </c>
      <c r="F55" s="33">
        <f t="shared" si="0"/>
        <v>100</v>
      </c>
      <c r="G55" s="33">
        <f t="shared" si="1"/>
        <v>100</v>
      </c>
    </row>
    <row r="56" spans="1:7" ht="31.5">
      <c r="A56" s="102">
        <v>41051100</v>
      </c>
      <c r="B56" s="102" t="s">
        <v>208</v>
      </c>
      <c r="C56" s="98">
        <v>902480</v>
      </c>
      <c r="D56" s="98">
        <v>902480</v>
      </c>
      <c r="E56" s="98">
        <v>902480</v>
      </c>
      <c r="F56" s="33">
        <f t="shared" si="0"/>
        <v>100</v>
      </c>
      <c r="G56" s="33">
        <f t="shared" si="1"/>
        <v>100</v>
      </c>
    </row>
    <row r="57" spans="1:7" ht="31.5">
      <c r="A57" s="102">
        <v>41051200</v>
      </c>
      <c r="B57" s="102" t="s">
        <v>209</v>
      </c>
      <c r="C57" s="98">
        <v>269787</v>
      </c>
      <c r="D57" s="98">
        <v>202347</v>
      </c>
      <c r="E57" s="98">
        <v>202347</v>
      </c>
      <c r="F57" s="33">
        <f t="shared" si="0"/>
        <v>75.00250197377932</v>
      </c>
      <c r="G57" s="33">
        <f t="shared" si="1"/>
        <v>100</v>
      </c>
    </row>
    <row r="58" spans="1:7" ht="31.5">
      <c r="A58" s="102">
        <v>41051400</v>
      </c>
      <c r="B58" s="102" t="s">
        <v>214</v>
      </c>
      <c r="C58" s="98">
        <v>890374</v>
      </c>
      <c r="D58" s="98">
        <v>785577</v>
      </c>
      <c r="E58" s="98">
        <v>785577</v>
      </c>
      <c r="F58" s="33">
        <f t="shared" si="0"/>
        <v>88.23000222378461</v>
      </c>
      <c r="G58" s="33">
        <f t="shared" si="1"/>
        <v>100</v>
      </c>
    </row>
    <row r="59" spans="1:7" ht="31.5">
      <c r="A59" s="102">
        <v>41051500</v>
      </c>
      <c r="B59" s="102" t="s">
        <v>210</v>
      </c>
      <c r="C59" s="98">
        <v>19132200</v>
      </c>
      <c r="D59" s="98">
        <v>15482000</v>
      </c>
      <c r="E59" s="98">
        <v>15482000</v>
      </c>
      <c r="F59" s="33">
        <f t="shared" si="0"/>
        <v>80.9211695466282</v>
      </c>
      <c r="G59" s="33">
        <f t="shared" si="1"/>
        <v>100</v>
      </c>
    </row>
    <row r="60" spans="1:7" ht="31.5">
      <c r="A60" s="102">
        <v>41052000</v>
      </c>
      <c r="B60" s="102" t="s">
        <v>211</v>
      </c>
      <c r="C60" s="98">
        <v>836655</v>
      </c>
      <c r="D60" s="98">
        <v>836655</v>
      </c>
      <c r="E60" s="98">
        <v>836655</v>
      </c>
      <c r="F60" s="33">
        <f t="shared" si="0"/>
        <v>100</v>
      </c>
      <c r="G60" s="33">
        <f t="shared" si="1"/>
        <v>100</v>
      </c>
    </row>
    <row r="61" spans="1:7" ht="18.75">
      <c r="A61" s="102">
        <v>41053900</v>
      </c>
      <c r="B61" s="102" t="s">
        <v>212</v>
      </c>
      <c r="C61" s="98">
        <v>14266149.47</v>
      </c>
      <c r="D61" s="98">
        <v>12700373.2</v>
      </c>
      <c r="E61" s="98">
        <v>10237683.53</v>
      </c>
      <c r="F61" s="33">
        <f t="shared" si="0"/>
        <v>71.76206552110378</v>
      </c>
      <c r="G61" s="33">
        <f t="shared" si="1"/>
        <v>80.60931256728739</v>
      </c>
    </row>
    <row r="62" spans="1:116" s="23" customFormat="1" ht="19.5" thickBot="1">
      <c r="A62" s="17"/>
      <c r="B62" s="20" t="s">
        <v>12</v>
      </c>
      <c r="C62" s="32">
        <f>SUM(C38,C37)</f>
        <v>410054061.98</v>
      </c>
      <c r="D62" s="32">
        <f>SUM(D38,D37)</f>
        <v>334193058.6999999</v>
      </c>
      <c r="E62" s="32">
        <f>SUM(E38,E37)</f>
        <v>329757896.6</v>
      </c>
      <c r="F62" s="33">
        <f t="shared" si="0"/>
        <v>80.4181514524501</v>
      </c>
      <c r="G62" s="33">
        <f t="shared" si="1"/>
        <v>98.67287426098778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</row>
    <row r="63" spans="1:7" s="15" customFormat="1" ht="28.5" customHeight="1">
      <c r="A63" s="129" t="s">
        <v>1</v>
      </c>
      <c r="B63" s="130"/>
      <c r="C63" s="130"/>
      <c r="D63" s="130"/>
      <c r="E63" s="130"/>
      <c r="F63" s="130"/>
      <c r="G63" s="131"/>
    </row>
    <row r="64" spans="1:7" s="16" customFormat="1" ht="18.75">
      <c r="A64" s="20">
        <v>20000000</v>
      </c>
      <c r="B64" s="20" t="s">
        <v>8</v>
      </c>
      <c r="C64" s="32">
        <f>SUM(C67,C65)</f>
        <v>4541700</v>
      </c>
      <c r="D64" s="32">
        <f>SUM(D67,D65)</f>
        <v>4541700</v>
      </c>
      <c r="E64" s="32">
        <f>SUM(E67,E65)</f>
        <v>4184110.37</v>
      </c>
      <c r="F64" s="33">
        <f>IF(C64=0,"",E64/C64*100)</f>
        <v>92.12652464936038</v>
      </c>
      <c r="G64" s="33">
        <f>IF(D64=0,"",E64/D64*100)</f>
        <v>92.12652464936038</v>
      </c>
    </row>
    <row r="65" spans="1:7" s="16" customFormat="1" ht="18.75">
      <c r="A65" s="20">
        <v>21000000</v>
      </c>
      <c r="B65" s="20" t="s">
        <v>35</v>
      </c>
      <c r="C65" s="32">
        <f>SUM(C66)</f>
        <v>0</v>
      </c>
      <c r="D65" s="32">
        <f>SUM(D66)</f>
        <v>0</v>
      </c>
      <c r="E65" s="32">
        <f>SUM(E66)</f>
        <v>590.55</v>
      </c>
      <c r="F65" s="33">
        <f aca="true" t="shared" si="2" ref="F65:F76">IF(C65=0,"",E65/C65*100)</f>
      </c>
      <c r="G65" s="33">
        <f aca="true" t="shared" si="3" ref="G65:G76">IF(D65=0,"",E65/D65*100)</f>
      </c>
    </row>
    <row r="66" spans="1:7" ht="31.5">
      <c r="A66" s="19">
        <v>21110000</v>
      </c>
      <c r="B66" s="19" t="s">
        <v>34</v>
      </c>
      <c r="C66" s="34"/>
      <c r="D66" s="34"/>
      <c r="E66" s="34">
        <v>590.55</v>
      </c>
      <c r="F66" s="33">
        <f t="shared" si="2"/>
      </c>
      <c r="G66" s="33">
        <f t="shared" si="3"/>
      </c>
    </row>
    <row r="67" spans="1:7" s="16" customFormat="1" ht="18.75">
      <c r="A67" s="20">
        <v>25000000</v>
      </c>
      <c r="B67" s="20" t="s">
        <v>13</v>
      </c>
      <c r="C67" s="32">
        <f>SUM(C68:C69)</f>
        <v>4541700</v>
      </c>
      <c r="D67" s="32">
        <f>SUM(D68:D69)</f>
        <v>4541700</v>
      </c>
      <c r="E67" s="32">
        <f>SUM(E68:E69)</f>
        <v>4183519.8200000003</v>
      </c>
      <c r="F67" s="33">
        <f t="shared" si="2"/>
        <v>92.11352180901426</v>
      </c>
      <c r="G67" s="33">
        <f t="shared" si="3"/>
        <v>92.11352180901426</v>
      </c>
    </row>
    <row r="68" spans="1:7" ht="39" customHeight="1">
      <c r="A68" s="19">
        <v>25010000</v>
      </c>
      <c r="B68" s="24" t="s">
        <v>20</v>
      </c>
      <c r="C68" s="34">
        <v>3341700</v>
      </c>
      <c r="D68" s="34">
        <v>3341700</v>
      </c>
      <c r="E68" s="34">
        <v>2482244.81</v>
      </c>
      <c r="F68" s="33">
        <f t="shared" si="2"/>
        <v>74.28089924290032</v>
      </c>
      <c r="G68" s="33">
        <f t="shared" si="3"/>
        <v>74.28089924290032</v>
      </c>
    </row>
    <row r="69" spans="1:7" ht="18.75">
      <c r="A69" s="19">
        <v>25020000</v>
      </c>
      <c r="B69" s="24" t="s">
        <v>30</v>
      </c>
      <c r="C69" s="34">
        <v>1200000</v>
      </c>
      <c r="D69" s="34">
        <v>1200000</v>
      </c>
      <c r="E69" s="34">
        <v>1701275.01</v>
      </c>
      <c r="F69" s="33">
        <f t="shared" si="2"/>
        <v>141.7729175</v>
      </c>
      <c r="G69" s="33">
        <f t="shared" si="3"/>
        <v>141.7729175</v>
      </c>
    </row>
    <row r="70" spans="1:7" s="16" customFormat="1" ht="18.75">
      <c r="A70" s="17"/>
      <c r="B70" s="20" t="s">
        <v>14</v>
      </c>
      <c r="C70" s="32">
        <f>C64</f>
        <v>4541700</v>
      </c>
      <c r="D70" s="32">
        <f>D64</f>
        <v>4541700</v>
      </c>
      <c r="E70" s="32">
        <f>E64</f>
        <v>4184110.37</v>
      </c>
      <c r="F70" s="33">
        <f t="shared" si="2"/>
        <v>92.12652464936038</v>
      </c>
      <c r="G70" s="33">
        <f t="shared" si="3"/>
        <v>92.12652464936038</v>
      </c>
    </row>
    <row r="71" spans="1:7" s="16" customFormat="1" ht="18.75">
      <c r="A71" s="17">
        <v>40000000</v>
      </c>
      <c r="B71" s="30" t="s">
        <v>11</v>
      </c>
      <c r="C71" s="32">
        <f>SUM(C72)</f>
        <v>64000</v>
      </c>
      <c r="D71" s="32">
        <f>SUM(D72)</f>
        <v>64000</v>
      </c>
      <c r="E71" s="32">
        <f>SUM(E72)</f>
        <v>64000</v>
      </c>
      <c r="F71" s="33">
        <f t="shared" si="2"/>
        <v>100</v>
      </c>
      <c r="G71" s="33">
        <f t="shared" si="3"/>
        <v>100</v>
      </c>
    </row>
    <row r="72" spans="1:7" s="16" customFormat="1" ht="18.75">
      <c r="A72" s="17">
        <v>41000000</v>
      </c>
      <c r="B72" s="26" t="s">
        <v>41</v>
      </c>
      <c r="C72" s="32">
        <f>C73</f>
        <v>64000</v>
      </c>
      <c r="D72" s="32">
        <f>D73</f>
        <v>64000</v>
      </c>
      <c r="E72" s="32">
        <f>E73</f>
        <v>64000</v>
      </c>
      <c r="F72" s="33">
        <f t="shared" si="2"/>
        <v>100</v>
      </c>
      <c r="G72" s="33">
        <f t="shared" si="3"/>
        <v>100</v>
      </c>
    </row>
    <row r="73" spans="1:7" s="21" customFormat="1" ht="19.5">
      <c r="A73" s="17">
        <v>41050000</v>
      </c>
      <c r="B73" s="29" t="s">
        <v>202</v>
      </c>
      <c r="C73" s="32">
        <f>SUM(C74)</f>
        <v>64000</v>
      </c>
      <c r="D73" s="32">
        <f>SUM(D74)</f>
        <v>64000</v>
      </c>
      <c r="E73" s="32">
        <f>SUM(E74)</f>
        <v>64000</v>
      </c>
      <c r="F73" s="33">
        <f t="shared" si="2"/>
        <v>100</v>
      </c>
      <c r="G73" s="33">
        <f t="shared" si="3"/>
        <v>100</v>
      </c>
    </row>
    <row r="74" spans="1:7" ht="18.75">
      <c r="A74" s="102">
        <v>41053900</v>
      </c>
      <c r="B74" s="102" t="s">
        <v>212</v>
      </c>
      <c r="C74" s="98">
        <v>64000</v>
      </c>
      <c r="D74" s="98">
        <v>64000</v>
      </c>
      <c r="E74" s="98">
        <v>64000</v>
      </c>
      <c r="F74" s="33">
        <f t="shared" si="2"/>
        <v>100</v>
      </c>
      <c r="G74" s="33">
        <f t="shared" si="3"/>
        <v>100</v>
      </c>
    </row>
    <row r="75" spans="1:7" ht="18.75">
      <c r="A75" s="102"/>
      <c r="B75" s="20" t="s">
        <v>14</v>
      </c>
      <c r="C75" s="101">
        <f>SUM(C64,C71)</f>
        <v>4605700</v>
      </c>
      <c r="D75" s="101">
        <f>SUM(D64,D71)</f>
        <v>4605700</v>
      </c>
      <c r="E75" s="101">
        <f>SUM(E64,E71)</f>
        <v>4248110.37</v>
      </c>
      <c r="F75" s="33">
        <f>IF(C75=0,"",E75/C75*100)</f>
        <v>92.23593308291899</v>
      </c>
      <c r="G75" s="33">
        <f>IF(D75=0,"",E75/D75*100)</f>
        <v>92.23593308291899</v>
      </c>
    </row>
    <row r="76" spans="1:7" s="16" customFormat="1" ht="18.75">
      <c r="A76" s="17"/>
      <c r="B76" s="20" t="s">
        <v>15</v>
      </c>
      <c r="C76" s="32">
        <f>C62+C75</f>
        <v>414659761.98</v>
      </c>
      <c r="D76" s="32">
        <f>D62+D75</f>
        <v>338798758.6999999</v>
      </c>
      <c r="E76" s="32">
        <f>E62+E75</f>
        <v>334006006.97</v>
      </c>
      <c r="F76" s="33">
        <f t="shared" si="2"/>
        <v>80.54941366269098</v>
      </c>
      <c r="G76" s="33">
        <f t="shared" si="3"/>
        <v>98.58536915885108</v>
      </c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</sheetData>
  <sheetProtection/>
  <mergeCells count="6">
    <mergeCell ref="A63:G63"/>
    <mergeCell ref="B7:D7"/>
    <mergeCell ref="B8:D8"/>
    <mergeCell ref="B9:D9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1" r:id="rId1"/>
  <headerFooter alignWithMargins="0">
    <oddFooter>&amp;R&amp;P</oddFooter>
  </headerFooter>
  <rowBreaks count="2" manualBreakCount="2">
    <brk id="37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4"/>
  <sheetViews>
    <sheetView tabSelected="1" view="pageBreakPreview" zoomScale="60" zoomScalePageLayoutView="0" workbookViewId="0" topLeftCell="F1">
      <selection activeCell="F102" sqref="F102"/>
    </sheetView>
  </sheetViews>
  <sheetFormatPr defaultColWidth="9.00390625" defaultRowHeight="12.75"/>
  <cols>
    <col min="1" max="1" width="12.375" style="65" customWidth="1"/>
    <col min="2" max="2" width="172.25390625" style="70" customWidth="1"/>
    <col min="3" max="3" width="21.125" style="52" customWidth="1"/>
    <col min="4" max="4" width="23.875" style="52" customWidth="1"/>
    <col min="5" max="5" width="25.875" style="52" customWidth="1"/>
    <col min="6" max="6" width="24.75390625" style="52" customWidth="1"/>
    <col min="7" max="7" width="21.875" style="52" customWidth="1"/>
    <col min="8" max="8" width="5.25390625" style="37" customWidth="1"/>
    <col min="9" max="9" width="24.25390625" style="51" customWidth="1"/>
    <col min="10" max="10" width="15.375" style="51" customWidth="1"/>
    <col min="11" max="249" width="9.125" style="51" customWidth="1"/>
    <col min="250" max="16384" width="9.125" style="52" customWidth="1"/>
  </cols>
  <sheetData>
    <row r="1" spans="1:249" s="39" customFormat="1" ht="18.75">
      <c r="A1" s="35">
        <v>1</v>
      </c>
      <c r="B1" s="36">
        <v>2</v>
      </c>
      <c r="C1" s="35">
        <v>3</v>
      </c>
      <c r="D1" s="36">
        <v>4</v>
      </c>
      <c r="E1" s="35">
        <v>5</v>
      </c>
      <c r="F1" s="35">
        <v>6</v>
      </c>
      <c r="G1" s="35">
        <v>7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s="42" customFormat="1" ht="30.75" customHeight="1">
      <c r="A2" s="136" t="s">
        <v>44</v>
      </c>
      <c r="B2" s="137"/>
      <c r="C2" s="137"/>
      <c r="D2" s="137"/>
      <c r="E2" s="137"/>
      <c r="F2" s="137"/>
      <c r="G2" s="138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s="44" customFormat="1" ht="28.5" customHeight="1">
      <c r="A3" s="139" t="s">
        <v>0</v>
      </c>
      <c r="B3" s="140"/>
      <c r="C3" s="140"/>
      <c r="D3" s="140"/>
      <c r="E3" s="140"/>
      <c r="F3" s="140"/>
      <c r="G3" s="141"/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</row>
    <row r="4" spans="1:249" s="47" customFormat="1" ht="22.5">
      <c r="A4" s="88" t="s">
        <v>61</v>
      </c>
      <c r="B4" s="89" t="s">
        <v>45</v>
      </c>
      <c r="C4" s="92">
        <f>C5+C6</f>
        <v>3297199</v>
      </c>
      <c r="D4" s="92">
        <f>D5+D6</f>
        <v>2877239</v>
      </c>
      <c r="E4" s="92">
        <f>E5+E6</f>
        <v>2606093.58</v>
      </c>
      <c r="F4" s="45">
        <f>SUM(E4/C4*100)</f>
        <v>79.0396205991813</v>
      </c>
      <c r="G4" s="45">
        <f>SUM(E4/D4*100)</f>
        <v>90.57619405270123</v>
      </c>
      <c r="H4" s="3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47" customFormat="1" ht="40.5">
      <c r="A5" s="90" t="s">
        <v>122</v>
      </c>
      <c r="B5" s="91" t="s">
        <v>62</v>
      </c>
      <c r="C5" s="93">
        <v>2976383</v>
      </c>
      <c r="D5" s="93">
        <v>2614183</v>
      </c>
      <c r="E5" s="93">
        <v>2399688.45</v>
      </c>
      <c r="F5" s="49">
        <f aca="true" t="shared" si="0" ref="F5:F21">SUM(E5/C5*100)</f>
        <v>80.62431649421463</v>
      </c>
      <c r="G5" s="49">
        <f aca="true" t="shared" si="1" ref="G5:G21">SUM(E5/D5*100)</f>
        <v>91.79496806459227</v>
      </c>
      <c r="H5" s="3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s="47" customFormat="1" ht="23.25">
      <c r="A6" s="90" t="s">
        <v>123</v>
      </c>
      <c r="B6" s="91" t="s">
        <v>124</v>
      </c>
      <c r="C6" s="93">
        <v>320816</v>
      </c>
      <c r="D6" s="93">
        <v>263056</v>
      </c>
      <c r="E6" s="93">
        <v>206405.13</v>
      </c>
      <c r="F6" s="49">
        <f>SUM(E6/C6*100)</f>
        <v>64.33754239190066</v>
      </c>
      <c r="G6" s="49">
        <f>SUM(E6/D6*100)</f>
        <v>78.46433078888145</v>
      </c>
      <c r="H6" s="3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47" customFormat="1" ht="22.5">
      <c r="A7" s="88" t="s">
        <v>63</v>
      </c>
      <c r="B7" s="89" t="s">
        <v>46</v>
      </c>
      <c r="C7" s="92">
        <f>SUM(C8:C12)</f>
        <v>94829336.51</v>
      </c>
      <c r="D7" s="92">
        <f>SUM(D8:D12)</f>
        <v>80550045.51</v>
      </c>
      <c r="E7" s="92">
        <f>SUM(E8:E12)</f>
        <v>64884591.53</v>
      </c>
      <c r="F7" s="45">
        <f t="shared" si="0"/>
        <v>68.42248814337928</v>
      </c>
      <c r="G7" s="45">
        <f t="shared" si="1"/>
        <v>80.55189928098154</v>
      </c>
      <c r="H7" s="3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s="47" customFormat="1" ht="40.5">
      <c r="A8" s="90" t="s">
        <v>64</v>
      </c>
      <c r="B8" s="91" t="s">
        <v>125</v>
      </c>
      <c r="C8" s="107">
        <v>90258784.51</v>
      </c>
      <c r="D8" s="105">
        <v>76299723.51</v>
      </c>
      <c r="E8" s="105">
        <v>61741076.6</v>
      </c>
      <c r="F8" s="49">
        <f t="shared" si="0"/>
        <v>68.40450703516791</v>
      </c>
      <c r="G8" s="49">
        <f t="shared" si="1"/>
        <v>80.91913543029823</v>
      </c>
      <c r="H8" s="3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47" customFormat="1" ht="23.25">
      <c r="A9" s="90" t="s">
        <v>65</v>
      </c>
      <c r="B9" s="91" t="s">
        <v>66</v>
      </c>
      <c r="C9" s="107">
        <v>1391274</v>
      </c>
      <c r="D9" s="105">
        <v>1387934</v>
      </c>
      <c r="E9" s="105">
        <v>918617.67</v>
      </c>
      <c r="F9" s="49">
        <f t="shared" si="0"/>
        <v>66.02708524704695</v>
      </c>
      <c r="G9" s="49">
        <f t="shared" si="1"/>
        <v>66.18597642251001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s="47" customFormat="1" ht="23.25">
      <c r="A10" s="90" t="s">
        <v>126</v>
      </c>
      <c r="B10" s="91" t="s">
        <v>127</v>
      </c>
      <c r="C10" s="107">
        <v>1267858</v>
      </c>
      <c r="D10" s="105">
        <v>1218389</v>
      </c>
      <c r="E10" s="105">
        <v>963723.51</v>
      </c>
      <c r="F10" s="49">
        <f t="shared" si="0"/>
        <v>76.01194376657322</v>
      </c>
      <c r="G10" s="49">
        <f t="shared" si="1"/>
        <v>79.09817882466109</v>
      </c>
      <c r="H10" s="3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47" customFormat="1" ht="23.25">
      <c r="A11" s="90" t="s">
        <v>128</v>
      </c>
      <c r="B11" s="91" t="s">
        <v>129</v>
      </c>
      <c r="C11" s="107">
        <v>1887890</v>
      </c>
      <c r="D11" s="105">
        <v>1629519</v>
      </c>
      <c r="E11" s="105">
        <v>1250313.75</v>
      </c>
      <c r="F11" s="49">
        <f t="shared" si="0"/>
        <v>66.22810386198348</v>
      </c>
      <c r="G11" s="49">
        <f t="shared" si="1"/>
        <v>76.7290071487353</v>
      </c>
      <c r="H11" s="37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s="47" customFormat="1" ht="23.25">
      <c r="A12" s="90" t="s">
        <v>130</v>
      </c>
      <c r="B12" s="91" t="s">
        <v>131</v>
      </c>
      <c r="C12" s="107">
        <v>23530</v>
      </c>
      <c r="D12" s="105">
        <v>14480</v>
      </c>
      <c r="E12" s="105">
        <v>10860</v>
      </c>
      <c r="F12" s="49">
        <f t="shared" si="0"/>
        <v>46.15384615384615</v>
      </c>
      <c r="G12" s="49">
        <f t="shared" si="1"/>
        <v>75</v>
      </c>
      <c r="H12" s="37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47" customFormat="1" ht="22.5">
      <c r="A13" s="88" t="s">
        <v>67</v>
      </c>
      <c r="B13" s="89" t="s">
        <v>68</v>
      </c>
      <c r="C13" s="92">
        <f>SUM(C14:C18)</f>
        <v>69007727.94</v>
      </c>
      <c r="D13" s="92">
        <f>SUM(D14:D18)</f>
        <v>59490236.95</v>
      </c>
      <c r="E13" s="92">
        <f>SUM(E14:E18)</f>
        <v>55054203.49</v>
      </c>
      <c r="F13" s="45">
        <f t="shared" si="0"/>
        <v>79.77976544578873</v>
      </c>
      <c r="G13" s="45">
        <f t="shared" si="1"/>
        <v>92.54325804126756</v>
      </c>
      <c r="H13" s="37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47" customFormat="1" ht="23.25">
      <c r="A14" s="90" t="s">
        <v>69</v>
      </c>
      <c r="B14" s="91" t="s">
        <v>70</v>
      </c>
      <c r="C14" s="107">
        <v>49315678</v>
      </c>
      <c r="D14" s="107">
        <v>40072880</v>
      </c>
      <c r="E14" s="105">
        <v>37418125.53</v>
      </c>
      <c r="F14" s="49">
        <f t="shared" si="0"/>
        <v>75.87470566662391</v>
      </c>
      <c r="G14" s="49">
        <f t="shared" si="1"/>
        <v>93.37518423931597</v>
      </c>
      <c r="H14" s="3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47" customFormat="1" ht="23.25">
      <c r="A15" s="90" t="s">
        <v>133</v>
      </c>
      <c r="B15" s="91" t="s">
        <v>132</v>
      </c>
      <c r="C15" s="107">
        <v>16708682</v>
      </c>
      <c r="D15" s="107">
        <f>C15</f>
        <v>16708682</v>
      </c>
      <c r="E15" s="105">
        <v>15556162.04</v>
      </c>
      <c r="F15" s="49">
        <f t="shared" si="0"/>
        <v>93.10226886836436</v>
      </c>
      <c r="G15" s="49">
        <f t="shared" si="1"/>
        <v>93.10226886836436</v>
      </c>
      <c r="H15" s="37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s="47" customFormat="1" ht="23.25">
      <c r="A16" s="90" t="s">
        <v>135</v>
      </c>
      <c r="B16" s="91" t="s">
        <v>134</v>
      </c>
      <c r="C16" s="107">
        <v>2081712.94</v>
      </c>
      <c r="D16" s="107">
        <v>1822019.95</v>
      </c>
      <c r="E16" s="105">
        <v>1196260.92</v>
      </c>
      <c r="F16" s="49">
        <f t="shared" si="0"/>
        <v>57.46521996447791</v>
      </c>
      <c r="G16" s="49">
        <f t="shared" si="1"/>
        <v>65.65575311071649</v>
      </c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47" customFormat="1" ht="23.25">
      <c r="A17" s="90" t="s">
        <v>137</v>
      </c>
      <c r="B17" s="91" t="s">
        <v>136</v>
      </c>
      <c r="C17" s="107">
        <v>836655</v>
      </c>
      <c r="D17" s="107">
        <f>C17</f>
        <v>836655</v>
      </c>
      <c r="E17" s="105">
        <f>D17</f>
        <v>836655</v>
      </c>
      <c r="F17" s="49">
        <f t="shared" si="0"/>
        <v>100</v>
      </c>
      <c r="G17" s="49">
        <f t="shared" si="1"/>
        <v>100</v>
      </c>
      <c r="H17" s="3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s="47" customFormat="1" ht="23.25">
      <c r="A18" s="90" t="s">
        <v>139</v>
      </c>
      <c r="B18" s="91" t="s">
        <v>138</v>
      </c>
      <c r="C18" s="107">
        <v>65000</v>
      </c>
      <c r="D18" s="107">
        <v>50000</v>
      </c>
      <c r="E18" s="105">
        <v>47000</v>
      </c>
      <c r="F18" s="49">
        <f t="shared" si="0"/>
        <v>72.3076923076923</v>
      </c>
      <c r="G18" s="49">
        <f t="shared" si="1"/>
        <v>94</v>
      </c>
      <c r="H18" s="3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47" customFormat="1" ht="22.5">
      <c r="A19" s="88" t="s">
        <v>71</v>
      </c>
      <c r="B19" s="89" t="s">
        <v>72</v>
      </c>
      <c r="C19" s="92">
        <f>SUM(C20:C47)</f>
        <v>225620637.71</v>
      </c>
      <c r="D19" s="92">
        <f>SUM(D20:D47)</f>
        <v>190113504.41</v>
      </c>
      <c r="E19" s="92">
        <f>SUM(E20:E47)</f>
        <v>183725685.76000002</v>
      </c>
      <c r="F19" s="45">
        <f t="shared" si="0"/>
        <v>81.43124123075594</v>
      </c>
      <c r="G19" s="45">
        <f t="shared" si="1"/>
        <v>96.63999742163294</v>
      </c>
      <c r="H19" s="3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s="47" customFormat="1" ht="51.75" customHeight="1">
      <c r="A20" s="90" t="s">
        <v>73</v>
      </c>
      <c r="B20" s="91" t="s">
        <v>140</v>
      </c>
      <c r="C20" s="107">
        <v>21886850</v>
      </c>
      <c r="D20" s="107">
        <v>15389066.95</v>
      </c>
      <c r="E20" s="105">
        <f>D20</f>
        <v>15389066.95</v>
      </c>
      <c r="F20" s="49">
        <f t="shared" si="0"/>
        <v>70.31193136518046</v>
      </c>
      <c r="G20" s="49">
        <f t="shared" si="1"/>
        <v>100</v>
      </c>
      <c r="H20" s="3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50" customFormat="1" ht="23.25">
      <c r="A21" s="90" t="s">
        <v>74</v>
      </c>
      <c r="B21" s="91" t="s">
        <v>75</v>
      </c>
      <c r="C21" s="107">
        <v>118478650</v>
      </c>
      <c r="D21" s="107">
        <v>111941362.62</v>
      </c>
      <c r="E21" s="105">
        <f>D21</f>
        <v>111941362.62</v>
      </c>
      <c r="F21" s="49">
        <f t="shared" si="0"/>
        <v>94.48230767315462</v>
      </c>
      <c r="G21" s="49">
        <f t="shared" si="1"/>
        <v>100</v>
      </c>
      <c r="H21" s="3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s="50" customFormat="1" ht="40.5">
      <c r="A22" s="90" t="s">
        <v>76</v>
      </c>
      <c r="B22" s="91" t="s">
        <v>141</v>
      </c>
      <c r="C22" s="107">
        <v>644700</v>
      </c>
      <c r="D22" s="107">
        <v>540045.83</v>
      </c>
      <c r="E22" s="105">
        <f>D22</f>
        <v>540045.83</v>
      </c>
      <c r="F22" s="49">
        <f aca="true" t="shared" si="2" ref="F22:F39">SUM(E22/C22*100)</f>
        <v>83.7669970528928</v>
      </c>
      <c r="G22" s="49">
        <f aca="true" t="shared" si="3" ref="G22:G39">SUM(E22/D22*100)</f>
        <v>100</v>
      </c>
      <c r="H22" s="3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47" customFormat="1" ht="40.5">
      <c r="A23" s="90" t="s">
        <v>77</v>
      </c>
      <c r="B23" s="91" t="s">
        <v>78</v>
      </c>
      <c r="C23" s="107">
        <v>5206800</v>
      </c>
      <c r="D23" s="107">
        <v>3474804.17</v>
      </c>
      <c r="E23" s="105">
        <f>D23</f>
        <v>3474804.17</v>
      </c>
      <c r="F23" s="49">
        <f t="shared" si="2"/>
        <v>66.73588710916493</v>
      </c>
      <c r="G23" s="49">
        <f t="shared" si="3"/>
        <v>100</v>
      </c>
      <c r="H23" s="3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s="47" customFormat="1" ht="23.25">
      <c r="A24" s="90" t="s">
        <v>79</v>
      </c>
      <c r="B24" s="91" t="s">
        <v>80</v>
      </c>
      <c r="C24" s="107">
        <v>560000</v>
      </c>
      <c r="D24" s="107">
        <v>414970</v>
      </c>
      <c r="E24" s="105">
        <v>256210.25</v>
      </c>
      <c r="F24" s="49">
        <f t="shared" si="2"/>
        <v>45.75183035714286</v>
      </c>
      <c r="G24" s="49">
        <f t="shared" si="3"/>
        <v>61.74187290647517</v>
      </c>
      <c r="H24" s="3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47" customFormat="1" ht="23.25">
      <c r="A25" s="90" t="s">
        <v>81</v>
      </c>
      <c r="B25" s="91" t="s">
        <v>91</v>
      </c>
      <c r="C25" s="107">
        <v>73000</v>
      </c>
      <c r="D25" s="107">
        <v>54220</v>
      </c>
      <c r="E25" s="105">
        <v>31308.84</v>
      </c>
      <c r="F25" s="49">
        <f t="shared" si="2"/>
        <v>42.888821917808215</v>
      </c>
      <c r="G25" s="49">
        <f t="shared" si="3"/>
        <v>57.744079675396534</v>
      </c>
      <c r="H25" s="3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s="47" customFormat="1" ht="23.25">
      <c r="A26" s="90" t="s">
        <v>82</v>
      </c>
      <c r="B26" s="91" t="s">
        <v>83</v>
      </c>
      <c r="C26" s="107">
        <v>24293980</v>
      </c>
      <c r="D26" s="107">
        <v>17292440</v>
      </c>
      <c r="E26" s="105">
        <v>15290463.66</v>
      </c>
      <c r="F26" s="49">
        <f t="shared" si="2"/>
        <v>62.93931113798562</v>
      </c>
      <c r="G26" s="49">
        <f t="shared" si="3"/>
        <v>88.42282326843407</v>
      </c>
      <c r="H26" s="3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7" customFormat="1" ht="23.25">
      <c r="A27" s="90" t="s">
        <v>84</v>
      </c>
      <c r="B27" s="91" t="s">
        <v>85</v>
      </c>
      <c r="C27" s="107">
        <v>3840000</v>
      </c>
      <c r="D27" s="107">
        <v>2850740</v>
      </c>
      <c r="E27" s="105">
        <v>2686536.31</v>
      </c>
      <c r="F27" s="49">
        <f t="shared" si="2"/>
        <v>69.96188307291666</v>
      </c>
      <c r="G27" s="49">
        <f t="shared" si="3"/>
        <v>94.2399626062005</v>
      </c>
      <c r="H27" s="3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s="47" customFormat="1" ht="23.25">
      <c r="A28" s="90" t="s">
        <v>86</v>
      </c>
      <c r="B28" s="91" t="s">
        <v>87</v>
      </c>
      <c r="C28" s="107">
        <v>10365000</v>
      </c>
      <c r="D28" s="107">
        <v>7682200</v>
      </c>
      <c r="E28" s="105">
        <v>7116080.68</v>
      </c>
      <c r="F28" s="49">
        <f t="shared" si="2"/>
        <v>68.65490284611674</v>
      </c>
      <c r="G28" s="49">
        <f t="shared" si="3"/>
        <v>92.63076566608524</v>
      </c>
      <c r="H28" s="3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47" customFormat="1" ht="23.25">
      <c r="A29" s="90" t="s">
        <v>88</v>
      </c>
      <c r="B29" s="91" t="s">
        <v>89</v>
      </c>
      <c r="C29" s="107">
        <v>304000</v>
      </c>
      <c r="D29" s="107">
        <v>227980</v>
      </c>
      <c r="E29" s="105">
        <v>109120.67</v>
      </c>
      <c r="F29" s="49">
        <f t="shared" si="2"/>
        <v>35.8949572368421</v>
      </c>
      <c r="G29" s="49">
        <f t="shared" si="3"/>
        <v>47.86414159136766</v>
      </c>
      <c r="H29" s="3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s="47" customFormat="1" ht="23.25">
      <c r="A30" s="90" t="s">
        <v>90</v>
      </c>
      <c r="B30" s="91" t="s">
        <v>92</v>
      </c>
      <c r="C30" s="107">
        <v>13280000</v>
      </c>
      <c r="D30" s="107">
        <v>9351400</v>
      </c>
      <c r="E30" s="105">
        <v>7347488.33</v>
      </c>
      <c r="F30" s="49">
        <f t="shared" si="2"/>
        <v>55.32747236445783</v>
      </c>
      <c r="G30" s="49">
        <f t="shared" si="3"/>
        <v>78.5709982462519</v>
      </c>
      <c r="H30" s="3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47" customFormat="1" ht="23.25">
      <c r="A31" s="90" t="s">
        <v>93</v>
      </c>
      <c r="B31" s="91" t="s">
        <v>94</v>
      </c>
      <c r="C31" s="107">
        <v>428800</v>
      </c>
      <c r="D31" s="107">
        <v>321300</v>
      </c>
      <c r="E31" s="105">
        <v>306251.05</v>
      </c>
      <c r="F31" s="49">
        <f t="shared" si="2"/>
        <v>71.42048740671642</v>
      </c>
      <c r="G31" s="49">
        <f t="shared" si="3"/>
        <v>95.31623093681917</v>
      </c>
      <c r="H31" s="3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s="47" customFormat="1" ht="23.25">
      <c r="A32" s="90" t="s">
        <v>142</v>
      </c>
      <c r="B32" s="91" t="s">
        <v>143</v>
      </c>
      <c r="C32" s="107">
        <v>13320000</v>
      </c>
      <c r="D32" s="107">
        <v>10062600</v>
      </c>
      <c r="E32" s="105">
        <v>9644402.17</v>
      </c>
      <c r="F32" s="49">
        <f t="shared" si="2"/>
        <v>72.40542169669669</v>
      </c>
      <c r="G32" s="49">
        <f t="shared" si="3"/>
        <v>95.84403802198239</v>
      </c>
      <c r="H32" s="3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47" customFormat="1" ht="40.5">
      <c r="A33" s="90" t="s">
        <v>144</v>
      </c>
      <c r="B33" s="91" t="s">
        <v>145</v>
      </c>
      <c r="C33" s="107">
        <v>2907600</v>
      </c>
      <c r="D33" s="107">
        <v>2360560</v>
      </c>
      <c r="E33" s="105">
        <v>2315596.22</v>
      </c>
      <c r="F33" s="49">
        <f t="shared" si="2"/>
        <v>79.63943527307747</v>
      </c>
      <c r="G33" s="49">
        <f t="shared" si="3"/>
        <v>98.09520706950894</v>
      </c>
      <c r="H33" s="3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47" customFormat="1" ht="23.25">
      <c r="A34" s="90" t="s">
        <v>146</v>
      </c>
      <c r="B34" s="91" t="s">
        <v>147</v>
      </c>
      <c r="C34" s="107">
        <v>2800000</v>
      </c>
      <c r="D34" s="107">
        <v>2097570</v>
      </c>
      <c r="E34" s="105">
        <v>2075333.16</v>
      </c>
      <c r="F34" s="49">
        <f t="shared" si="2"/>
        <v>74.11904142857144</v>
      </c>
      <c r="G34" s="49">
        <f t="shared" si="3"/>
        <v>98.93987614239333</v>
      </c>
      <c r="H34" s="3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47" customFormat="1" ht="40.5">
      <c r="A35" s="104">
        <v>3084</v>
      </c>
      <c r="B35" s="91" t="s">
        <v>215</v>
      </c>
      <c r="C35" s="107">
        <v>73500</v>
      </c>
      <c r="D35" s="107">
        <v>73500</v>
      </c>
      <c r="E35" s="105">
        <v>25503.75</v>
      </c>
      <c r="F35" s="49">
        <f t="shared" si="2"/>
        <v>34.69897959183674</v>
      </c>
      <c r="G35" s="49">
        <f t="shared" si="3"/>
        <v>34.69897959183674</v>
      </c>
      <c r="H35" s="3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47" customFormat="1" ht="40.5">
      <c r="A36" s="90" t="s">
        <v>148</v>
      </c>
      <c r="B36" s="91" t="s">
        <v>149</v>
      </c>
      <c r="C36" s="107">
        <v>8520</v>
      </c>
      <c r="D36" s="107">
        <v>6420</v>
      </c>
      <c r="E36" s="105">
        <v>4799.7</v>
      </c>
      <c r="F36" s="49">
        <f t="shared" si="2"/>
        <v>56.33450704225352</v>
      </c>
      <c r="G36" s="49">
        <f t="shared" si="3"/>
        <v>74.76168224299066</v>
      </c>
      <c r="H36" s="3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47" customFormat="1" ht="23.25">
      <c r="A37" s="90" t="s">
        <v>95</v>
      </c>
      <c r="B37" s="91" t="s">
        <v>150</v>
      </c>
      <c r="C37" s="107">
        <v>7300</v>
      </c>
      <c r="D37" s="107">
        <v>5300</v>
      </c>
      <c r="E37" s="105">
        <v>0</v>
      </c>
      <c r="F37" s="49">
        <f t="shared" si="2"/>
        <v>0</v>
      </c>
      <c r="G37" s="49">
        <f t="shared" si="3"/>
        <v>0</v>
      </c>
      <c r="H37" s="37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s="47" customFormat="1" ht="40.5">
      <c r="A38" s="90" t="s">
        <v>96</v>
      </c>
      <c r="B38" s="91" t="s">
        <v>97</v>
      </c>
      <c r="C38" s="107">
        <v>3909167.71</v>
      </c>
      <c r="D38" s="107">
        <v>3540314.71</v>
      </c>
      <c r="E38" s="105">
        <v>3239642.59</v>
      </c>
      <c r="F38" s="49">
        <f t="shared" si="2"/>
        <v>82.87294970007822</v>
      </c>
      <c r="G38" s="49">
        <f t="shared" si="3"/>
        <v>91.50719230833577</v>
      </c>
      <c r="H38" s="3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s="47" customFormat="1" ht="23.25">
      <c r="A39" s="90" t="s">
        <v>98</v>
      </c>
      <c r="B39" s="91" t="s">
        <v>99</v>
      </c>
      <c r="C39" s="107">
        <v>51000</v>
      </c>
      <c r="D39" s="107">
        <v>19828</v>
      </c>
      <c r="E39" s="105">
        <v>13902.8</v>
      </c>
      <c r="F39" s="49">
        <f t="shared" si="2"/>
        <v>27.260392156862746</v>
      </c>
      <c r="G39" s="49">
        <f t="shared" si="3"/>
        <v>70.11700625378252</v>
      </c>
      <c r="H39" s="3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s="47" customFormat="1" ht="23.25">
      <c r="A40" s="90" t="s">
        <v>151</v>
      </c>
      <c r="B40" s="91" t="s">
        <v>152</v>
      </c>
      <c r="C40" s="107">
        <v>630140</v>
      </c>
      <c r="D40" s="107">
        <v>618090</v>
      </c>
      <c r="E40" s="105">
        <v>425661.29</v>
      </c>
      <c r="F40" s="49">
        <f aca="true" t="shared" si="4" ref="F40:F69">SUM(E40/C40*100)</f>
        <v>67.5502729552163</v>
      </c>
      <c r="G40" s="49">
        <f aca="true" t="shared" si="5" ref="G40:G69">SUM(E40/D40*100)</f>
        <v>68.86720218738371</v>
      </c>
      <c r="H40" s="3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  <row r="41" spans="1:249" s="47" customFormat="1" ht="23.25">
      <c r="A41" s="90" t="s">
        <v>153</v>
      </c>
      <c r="B41" s="91" t="s">
        <v>101</v>
      </c>
      <c r="C41" s="107">
        <v>1900</v>
      </c>
      <c r="D41" s="107">
        <v>1440</v>
      </c>
      <c r="E41" s="105">
        <v>0</v>
      </c>
      <c r="F41" s="49">
        <f t="shared" si="4"/>
        <v>0</v>
      </c>
      <c r="G41" s="49">
        <f t="shared" si="5"/>
        <v>0</v>
      </c>
      <c r="H41" s="3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</row>
    <row r="42" spans="1:249" s="47" customFormat="1" ht="23.25">
      <c r="A42" s="90" t="s">
        <v>154</v>
      </c>
      <c r="B42" s="91" t="s">
        <v>102</v>
      </c>
      <c r="C42" s="107">
        <v>5500</v>
      </c>
      <c r="D42" s="107">
        <v>1400</v>
      </c>
      <c r="E42" s="105">
        <v>0</v>
      </c>
      <c r="F42" s="49">
        <f t="shared" si="4"/>
        <v>0</v>
      </c>
      <c r="G42" s="49">
        <f t="shared" si="5"/>
        <v>0</v>
      </c>
      <c r="H42" s="3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</row>
    <row r="43" spans="1:249" s="47" customFormat="1" ht="23.25">
      <c r="A43" s="90" t="s">
        <v>100</v>
      </c>
      <c r="B43" s="91" t="s">
        <v>103</v>
      </c>
      <c r="C43" s="107">
        <v>10930</v>
      </c>
      <c r="D43" s="107">
        <v>8130</v>
      </c>
      <c r="E43" s="105">
        <v>1130</v>
      </c>
      <c r="F43" s="49">
        <f t="shared" si="4"/>
        <v>10.338517840805125</v>
      </c>
      <c r="G43" s="49">
        <f t="shared" si="5"/>
        <v>13.899138991389915</v>
      </c>
      <c r="H43" s="3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</row>
    <row r="44" spans="1:249" s="47" customFormat="1" ht="40.5">
      <c r="A44" s="90" t="s">
        <v>155</v>
      </c>
      <c r="B44" s="91" t="s">
        <v>156</v>
      </c>
      <c r="C44" s="107">
        <v>449400</v>
      </c>
      <c r="D44" s="107">
        <v>334700</v>
      </c>
      <c r="E44" s="105">
        <v>326192.68</v>
      </c>
      <c r="F44" s="49">
        <f t="shared" si="4"/>
        <v>72.5840409434802</v>
      </c>
      <c r="G44" s="49">
        <f t="shared" si="5"/>
        <v>97.45822527636689</v>
      </c>
      <c r="H44" s="3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</row>
    <row r="45" spans="1:249" s="47" customFormat="1" ht="40.5">
      <c r="A45" s="90" t="s">
        <v>157</v>
      </c>
      <c r="B45" s="91" t="s">
        <v>190</v>
      </c>
      <c r="C45" s="107">
        <v>240000</v>
      </c>
      <c r="D45" s="107">
        <v>201031.71</v>
      </c>
      <c r="E45" s="105">
        <v>162019.46</v>
      </c>
      <c r="F45" s="49">
        <f t="shared" si="4"/>
        <v>67.50810833333333</v>
      </c>
      <c r="G45" s="49">
        <f t="shared" si="5"/>
        <v>80.59398191459447</v>
      </c>
      <c r="H45" s="3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</row>
    <row r="46" spans="1:249" s="47" customFormat="1" ht="81" customHeight="1">
      <c r="A46" s="90" t="s">
        <v>158</v>
      </c>
      <c r="B46" s="91" t="s">
        <v>159</v>
      </c>
      <c r="C46" s="107">
        <v>1591200</v>
      </c>
      <c r="D46" s="107">
        <v>989390.42</v>
      </c>
      <c r="E46" s="105">
        <v>864747.48</v>
      </c>
      <c r="F46" s="49">
        <f t="shared" si="4"/>
        <v>54.34561840120663</v>
      </c>
      <c r="G46" s="49">
        <f t="shared" si="5"/>
        <v>87.40204700991545</v>
      </c>
      <c r="H46" s="3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</row>
    <row r="47" spans="1:249" s="47" customFormat="1" ht="23.25">
      <c r="A47" s="90" t="s">
        <v>160</v>
      </c>
      <c r="B47" s="91" t="s">
        <v>161</v>
      </c>
      <c r="C47" s="107">
        <v>252700</v>
      </c>
      <c r="D47" s="107">
        <v>252700</v>
      </c>
      <c r="E47" s="105">
        <v>138015.1</v>
      </c>
      <c r="F47" s="49">
        <f t="shared" si="4"/>
        <v>54.616185199841716</v>
      </c>
      <c r="G47" s="49">
        <f t="shared" si="5"/>
        <v>54.616185199841716</v>
      </c>
      <c r="H47" s="37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</row>
    <row r="48" spans="1:7" ht="22.5">
      <c r="A48" s="88" t="s">
        <v>104</v>
      </c>
      <c r="B48" s="89" t="s">
        <v>47</v>
      </c>
      <c r="C48" s="92">
        <f>SUM(C49:C52)</f>
        <v>5608370</v>
      </c>
      <c r="D48" s="92">
        <f>SUM(D49:D52)</f>
        <v>5240623</v>
      </c>
      <c r="E48" s="92">
        <f>SUM(E49:E52)</f>
        <v>3258243.48</v>
      </c>
      <c r="F48" s="45">
        <f t="shared" si="4"/>
        <v>58.09608638517073</v>
      </c>
      <c r="G48" s="45">
        <f t="shared" si="5"/>
        <v>62.172827161961465</v>
      </c>
    </row>
    <row r="49" spans="1:249" s="47" customFormat="1" ht="23.25">
      <c r="A49" s="90" t="s">
        <v>105</v>
      </c>
      <c r="B49" s="91" t="s">
        <v>162</v>
      </c>
      <c r="C49" s="107">
        <v>3897886</v>
      </c>
      <c r="D49" s="107">
        <v>3603607</v>
      </c>
      <c r="E49" s="105">
        <v>2223964.26</v>
      </c>
      <c r="F49" s="49">
        <f t="shared" si="4"/>
        <v>57.05565170453932</v>
      </c>
      <c r="G49" s="49">
        <f t="shared" si="5"/>
        <v>61.71495004865958</v>
      </c>
      <c r="H49" s="3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</row>
    <row r="50" spans="1:249" s="47" customFormat="1" ht="23.25">
      <c r="A50" s="90" t="s">
        <v>106</v>
      </c>
      <c r="B50" s="91" t="s">
        <v>163</v>
      </c>
      <c r="C50" s="107">
        <v>1028404</v>
      </c>
      <c r="D50" s="107">
        <v>989386</v>
      </c>
      <c r="E50" s="105">
        <v>609627.04</v>
      </c>
      <c r="F50" s="49">
        <f t="shared" si="4"/>
        <v>59.27894485046733</v>
      </c>
      <c r="G50" s="49">
        <f t="shared" si="5"/>
        <v>61.616703692997476</v>
      </c>
      <c r="H50" s="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</row>
    <row r="51" spans="1:249" s="47" customFormat="1" ht="23.25">
      <c r="A51" s="90" t="s">
        <v>164</v>
      </c>
      <c r="B51" s="91" t="s">
        <v>165</v>
      </c>
      <c r="C51" s="107">
        <v>590080</v>
      </c>
      <c r="D51" s="107">
        <v>580630</v>
      </c>
      <c r="E51" s="105">
        <v>365762.94</v>
      </c>
      <c r="F51" s="49">
        <f t="shared" si="4"/>
        <v>61.98531385574837</v>
      </c>
      <c r="G51" s="49">
        <f t="shared" si="5"/>
        <v>62.99415118061417</v>
      </c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</row>
    <row r="52" spans="1:249" s="47" customFormat="1" ht="23.25">
      <c r="A52" s="90" t="s">
        <v>166</v>
      </c>
      <c r="B52" s="91" t="s">
        <v>191</v>
      </c>
      <c r="C52" s="107">
        <v>92000</v>
      </c>
      <c r="D52" s="107">
        <v>67000</v>
      </c>
      <c r="E52" s="105">
        <v>58889.24</v>
      </c>
      <c r="F52" s="49">
        <f t="shared" si="4"/>
        <v>64.01004347826087</v>
      </c>
      <c r="G52" s="49">
        <f t="shared" si="5"/>
        <v>87.89438805970148</v>
      </c>
      <c r="H52" s="3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</row>
    <row r="53" spans="1:249" s="47" customFormat="1" ht="22.5">
      <c r="A53" s="88" t="s">
        <v>107</v>
      </c>
      <c r="B53" s="89" t="s">
        <v>48</v>
      </c>
      <c r="C53" s="92">
        <f>SUM(C54:C56)</f>
        <v>1498610</v>
      </c>
      <c r="D53" s="92">
        <f>SUM(D54:D56)</f>
        <v>1236098.5</v>
      </c>
      <c r="E53" s="92">
        <f>SUM(E54:E56)</f>
        <v>1078008.54</v>
      </c>
      <c r="F53" s="45">
        <f t="shared" si="4"/>
        <v>71.93389474246135</v>
      </c>
      <c r="G53" s="45">
        <f t="shared" si="5"/>
        <v>87.21056938423597</v>
      </c>
      <c r="H53" s="3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</row>
    <row r="54" spans="1:249" s="47" customFormat="1" ht="23.25">
      <c r="A54" s="90" t="s">
        <v>108</v>
      </c>
      <c r="B54" s="91" t="s">
        <v>109</v>
      </c>
      <c r="C54" s="107">
        <v>28000</v>
      </c>
      <c r="D54" s="107">
        <v>23390</v>
      </c>
      <c r="E54" s="105">
        <v>18530</v>
      </c>
      <c r="F54" s="49">
        <f t="shared" si="4"/>
        <v>66.17857142857143</v>
      </c>
      <c r="G54" s="49">
        <f t="shared" si="5"/>
        <v>79.22188969645147</v>
      </c>
      <c r="H54" s="3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</row>
    <row r="55" spans="1:249" s="47" customFormat="1" ht="23.25">
      <c r="A55" s="90" t="s">
        <v>110</v>
      </c>
      <c r="B55" s="91" t="s">
        <v>111</v>
      </c>
      <c r="C55" s="107">
        <v>1307619</v>
      </c>
      <c r="D55" s="107">
        <v>1054698.5</v>
      </c>
      <c r="E55" s="105">
        <v>924766.76</v>
      </c>
      <c r="F55" s="49">
        <f t="shared" si="4"/>
        <v>70.72142267740068</v>
      </c>
      <c r="G55" s="49">
        <f t="shared" si="5"/>
        <v>87.68067461933434</v>
      </c>
      <c r="H55" s="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</row>
    <row r="56" spans="1:249" s="47" customFormat="1" ht="23.25" customHeight="1">
      <c r="A56" s="90" t="s">
        <v>112</v>
      </c>
      <c r="B56" s="91" t="s">
        <v>113</v>
      </c>
      <c r="C56" s="107">
        <v>162991</v>
      </c>
      <c r="D56" s="107">
        <v>158010</v>
      </c>
      <c r="E56" s="105">
        <v>134711.78</v>
      </c>
      <c r="F56" s="49">
        <f t="shared" si="4"/>
        <v>82.64982729107741</v>
      </c>
      <c r="G56" s="49">
        <f t="shared" si="5"/>
        <v>85.25522435288906</v>
      </c>
      <c r="H56" s="37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</row>
    <row r="57" spans="1:249" s="47" customFormat="1" ht="22.5">
      <c r="A57" s="88" t="s">
        <v>114</v>
      </c>
      <c r="B57" s="89" t="s">
        <v>115</v>
      </c>
      <c r="C57" s="92">
        <f>C58</f>
        <v>172100</v>
      </c>
      <c r="D57" s="92">
        <f>D58</f>
        <v>172100</v>
      </c>
      <c r="E57" s="92">
        <f>E58</f>
        <v>76981.36</v>
      </c>
      <c r="F57" s="45">
        <f t="shared" si="4"/>
        <v>44.73059848925043</v>
      </c>
      <c r="G57" s="45">
        <f t="shared" si="5"/>
        <v>44.73059848925043</v>
      </c>
      <c r="H57" s="3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</row>
    <row r="58" spans="1:249" s="47" customFormat="1" ht="23.25">
      <c r="A58" s="90" t="s">
        <v>167</v>
      </c>
      <c r="B58" s="91" t="s">
        <v>168</v>
      </c>
      <c r="C58" s="93">
        <v>172100</v>
      </c>
      <c r="D58" s="93">
        <v>172100</v>
      </c>
      <c r="E58" s="93">
        <v>76981.36</v>
      </c>
      <c r="F58" s="49">
        <f t="shared" si="4"/>
        <v>44.73059848925043</v>
      </c>
      <c r="G58" s="49">
        <f t="shared" si="5"/>
        <v>44.73059848925043</v>
      </c>
      <c r="H58" s="3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</row>
    <row r="59" spans="1:7" ht="22.5">
      <c r="A59" s="88" t="s">
        <v>170</v>
      </c>
      <c r="B59" s="89" t="s">
        <v>169</v>
      </c>
      <c r="C59" s="92">
        <f>C60</f>
        <v>55000</v>
      </c>
      <c r="D59" s="92">
        <f>D60</f>
        <v>55000</v>
      </c>
      <c r="E59" s="92">
        <f>E60</f>
        <v>0</v>
      </c>
      <c r="F59" s="45">
        <f t="shared" si="4"/>
        <v>0</v>
      </c>
      <c r="G59" s="45">
        <f t="shared" si="5"/>
        <v>0</v>
      </c>
    </row>
    <row r="60" spans="1:7" ht="23.25">
      <c r="A60" s="90" t="s">
        <v>171</v>
      </c>
      <c r="B60" s="91" t="s">
        <v>117</v>
      </c>
      <c r="C60" s="93">
        <v>55000</v>
      </c>
      <c r="D60" s="93">
        <v>55000</v>
      </c>
      <c r="E60" s="93">
        <v>0</v>
      </c>
      <c r="F60" s="49">
        <f t="shared" si="4"/>
        <v>0</v>
      </c>
      <c r="G60" s="49">
        <f t="shared" si="5"/>
        <v>0</v>
      </c>
    </row>
    <row r="61" spans="1:7" ht="22.5">
      <c r="A61" s="88" t="s">
        <v>118</v>
      </c>
      <c r="B61" s="89" t="s">
        <v>116</v>
      </c>
      <c r="C61" s="92">
        <f>SUM(C62:C65)</f>
        <v>245000</v>
      </c>
      <c r="D61" s="92">
        <f>SUM(D62:D65)</f>
        <v>245000</v>
      </c>
      <c r="E61" s="92">
        <f>SUM(E62:E65)</f>
        <v>10200</v>
      </c>
      <c r="F61" s="45">
        <f t="shared" si="4"/>
        <v>4.163265306122449</v>
      </c>
      <c r="G61" s="45">
        <f t="shared" si="5"/>
        <v>4.163265306122449</v>
      </c>
    </row>
    <row r="62" spans="1:249" s="47" customFormat="1" ht="23.25">
      <c r="A62" s="90" t="s">
        <v>172</v>
      </c>
      <c r="B62" s="91" t="s">
        <v>173</v>
      </c>
      <c r="C62" s="93">
        <v>100000</v>
      </c>
      <c r="D62" s="93">
        <v>100000</v>
      </c>
      <c r="E62" s="93">
        <v>0</v>
      </c>
      <c r="F62" s="49">
        <f t="shared" si="4"/>
        <v>0</v>
      </c>
      <c r="G62" s="49">
        <f t="shared" si="5"/>
        <v>0</v>
      </c>
      <c r="H62" s="5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</row>
    <row r="63" spans="1:249" s="47" customFormat="1" ht="23.25">
      <c r="A63" s="90" t="s">
        <v>174</v>
      </c>
      <c r="B63" s="91" t="s">
        <v>175</v>
      </c>
      <c r="C63" s="93">
        <v>80000</v>
      </c>
      <c r="D63" s="93">
        <v>80000</v>
      </c>
      <c r="E63" s="93"/>
      <c r="F63" s="49">
        <f t="shared" si="4"/>
        <v>0</v>
      </c>
      <c r="G63" s="49">
        <f t="shared" si="5"/>
        <v>0</v>
      </c>
      <c r="H63" s="5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</row>
    <row r="64" spans="1:249" s="47" customFormat="1" ht="23.25">
      <c r="A64" s="90" t="s">
        <v>176</v>
      </c>
      <c r="B64" s="91" t="s">
        <v>177</v>
      </c>
      <c r="C64" s="93">
        <v>15000</v>
      </c>
      <c r="D64" s="93">
        <v>15000</v>
      </c>
      <c r="E64" s="93">
        <v>10200</v>
      </c>
      <c r="F64" s="49">
        <f t="shared" si="4"/>
        <v>68</v>
      </c>
      <c r="G64" s="49">
        <f t="shared" si="5"/>
        <v>68</v>
      </c>
      <c r="H64" s="5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</row>
    <row r="65" spans="1:249" s="47" customFormat="1" ht="23.25">
      <c r="A65" s="90" t="s">
        <v>119</v>
      </c>
      <c r="B65" s="91" t="s">
        <v>49</v>
      </c>
      <c r="C65" s="93">
        <v>50000</v>
      </c>
      <c r="D65" s="93">
        <v>50000</v>
      </c>
      <c r="E65" s="93">
        <v>0</v>
      </c>
      <c r="F65" s="49">
        <f t="shared" si="4"/>
        <v>0</v>
      </c>
      <c r="G65" s="49">
        <f t="shared" si="5"/>
        <v>0</v>
      </c>
      <c r="H65" s="3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</row>
    <row r="66" spans="1:249" s="47" customFormat="1" ht="22.5">
      <c r="A66" s="88" t="s">
        <v>178</v>
      </c>
      <c r="B66" s="89" t="s">
        <v>179</v>
      </c>
      <c r="C66" s="92">
        <f>SUM(C67:C70)</f>
        <v>12015603</v>
      </c>
      <c r="D66" s="92">
        <f>SUM(D67:D70)</f>
        <v>10659618</v>
      </c>
      <c r="E66" s="92">
        <f>SUM(E67:E70)</f>
        <v>10502103.7</v>
      </c>
      <c r="F66" s="45">
        <f t="shared" si="4"/>
        <v>87.40388393324912</v>
      </c>
      <c r="G66" s="45">
        <f t="shared" si="5"/>
        <v>98.52232697269262</v>
      </c>
      <c r="H66" s="5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</row>
    <row r="67" spans="1:9" ht="23.25">
      <c r="A67" s="90" t="s">
        <v>181</v>
      </c>
      <c r="B67" s="91" t="s">
        <v>180</v>
      </c>
      <c r="C67" s="93">
        <v>10627357</v>
      </c>
      <c r="D67" s="93">
        <v>9786372</v>
      </c>
      <c r="E67" s="93">
        <v>9628857.7</v>
      </c>
      <c r="F67" s="49">
        <f t="shared" si="4"/>
        <v>90.6044437953858</v>
      </c>
      <c r="G67" s="49">
        <f t="shared" si="5"/>
        <v>98.39047299653026</v>
      </c>
      <c r="I67" s="56" t="e">
        <f>E66+#REF!</f>
        <v>#REF!</v>
      </c>
    </row>
    <row r="68" spans="1:9" ht="60.75">
      <c r="A68" s="104">
        <v>9270</v>
      </c>
      <c r="B68" s="91" t="s">
        <v>229</v>
      </c>
      <c r="C68" s="93">
        <v>317246</v>
      </c>
      <c r="D68" s="93">
        <v>317246</v>
      </c>
      <c r="E68" s="93">
        <v>317246</v>
      </c>
      <c r="F68" s="49">
        <f t="shared" si="4"/>
        <v>100</v>
      </c>
      <c r="G68" s="49">
        <f t="shared" si="5"/>
        <v>100</v>
      </c>
      <c r="I68" s="56"/>
    </row>
    <row r="69" spans="1:9" ht="40.5">
      <c r="A69" s="104">
        <v>9510</v>
      </c>
      <c r="B69" s="91" t="s">
        <v>230</v>
      </c>
      <c r="C69" s="93">
        <v>1040000</v>
      </c>
      <c r="D69" s="93">
        <v>525000</v>
      </c>
      <c r="E69" s="93">
        <v>525000</v>
      </c>
      <c r="F69" s="49">
        <f t="shared" si="4"/>
        <v>50.480769230769226</v>
      </c>
      <c r="G69" s="49">
        <f t="shared" si="5"/>
        <v>100</v>
      </c>
      <c r="I69" s="56"/>
    </row>
    <row r="70" spans="1:9" ht="23.25">
      <c r="A70" s="104">
        <v>9770</v>
      </c>
      <c r="B70" s="91" t="s">
        <v>212</v>
      </c>
      <c r="C70" s="93">
        <v>31000</v>
      </c>
      <c r="D70" s="93">
        <v>31000</v>
      </c>
      <c r="E70" s="93">
        <v>31000</v>
      </c>
      <c r="F70" s="49">
        <f>SUM(E70/C70*100)</f>
        <v>100</v>
      </c>
      <c r="G70" s="49">
        <f>SUM(E70/D70*100)</f>
        <v>100</v>
      </c>
      <c r="I70" s="56"/>
    </row>
    <row r="71" spans="1:249" s="47" customFormat="1" ht="48.75" customHeight="1">
      <c r="A71" s="88" t="s">
        <v>120</v>
      </c>
      <c r="B71" s="89" t="s">
        <v>121</v>
      </c>
      <c r="C71" s="92">
        <f>C4+C7+C13+C19+C48+C53+C57+C59+C61+C66</f>
        <v>412349584.15999997</v>
      </c>
      <c r="D71" s="92">
        <f>D4+D7+D13+D19+D48+D53+D57+D59+D61+D66</f>
        <v>350639465.37</v>
      </c>
      <c r="E71" s="92">
        <f>E4+E7+E13+E19+E48+E53+E57+E59+E61+E66</f>
        <v>321196111.44000006</v>
      </c>
      <c r="F71" s="45">
        <f>SUM(E71/C71*100)</f>
        <v>77.89412764761501</v>
      </c>
      <c r="G71" s="45">
        <f>SUM(E71/D71*100)</f>
        <v>91.6029549329449</v>
      </c>
      <c r="H71" s="3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</row>
    <row r="72" spans="1:10" ht="24.75" customHeight="1">
      <c r="A72" s="53"/>
      <c r="B72" s="48" t="s">
        <v>50</v>
      </c>
      <c r="C72" s="95"/>
      <c r="D72" s="95"/>
      <c r="E72" s="95"/>
      <c r="F72" s="45"/>
      <c r="G72" s="45"/>
      <c r="I72" s="57" t="e">
        <f>112724026.12-#REF!</f>
        <v>#REF!</v>
      </c>
      <c r="J72" s="58" t="e">
        <f>#REF!+D73-'[1]1 Доходи'!#REF!</f>
        <v>#REF!</v>
      </c>
    </row>
    <row r="73" spans="1:249" s="47" customFormat="1" ht="27.75" customHeight="1">
      <c r="A73" s="90" t="s">
        <v>182</v>
      </c>
      <c r="B73" s="91" t="s">
        <v>216</v>
      </c>
      <c r="C73" s="96">
        <v>200000</v>
      </c>
      <c r="D73" s="96">
        <v>150000</v>
      </c>
      <c r="E73" s="96">
        <v>150000</v>
      </c>
      <c r="F73" s="49">
        <f>SUM(E73/C73*100)</f>
        <v>75</v>
      </c>
      <c r="G73" s="49">
        <f>SUM(E73/D73*100)</f>
        <v>100</v>
      </c>
      <c r="H73" s="5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</row>
    <row r="74" spans="1:249" s="47" customFormat="1" ht="21.75" customHeight="1">
      <c r="A74" s="90"/>
      <c r="B74" s="48" t="s">
        <v>226</v>
      </c>
      <c r="C74" s="108">
        <f>C73</f>
        <v>200000</v>
      </c>
      <c r="D74" s="108">
        <f>D73</f>
        <v>150000</v>
      </c>
      <c r="E74" s="125">
        <f>E73</f>
        <v>150000</v>
      </c>
      <c r="F74" s="45">
        <f>SUM(E74/C74*100)</f>
        <v>75</v>
      </c>
      <c r="G74" s="45">
        <f>SUM(E74/D74*100)</f>
        <v>100</v>
      </c>
      <c r="H74" s="5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</row>
    <row r="75" spans="1:249" s="47" customFormat="1" ht="27.75" customHeight="1">
      <c r="A75" s="90"/>
      <c r="B75" s="89" t="s">
        <v>218</v>
      </c>
      <c r="C75" s="118"/>
      <c r="D75" s="118"/>
      <c r="E75" s="118"/>
      <c r="F75" s="119"/>
      <c r="G75" s="120"/>
      <c r="H75" s="5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</row>
    <row r="76" spans="1:249" s="47" customFormat="1" ht="27.75" customHeight="1">
      <c r="A76" s="104">
        <v>602000</v>
      </c>
      <c r="B76" s="89" t="s">
        <v>225</v>
      </c>
      <c r="C76" s="108">
        <f>SUM(C77:C80)</f>
        <v>2495522.1800000006</v>
      </c>
      <c r="D76" s="108">
        <f>SUM(D77:D80)</f>
        <v>2495522.1800000006</v>
      </c>
      <c r="E76" s="125">
        <v>-8411785.16</v>
      </c>
      <c r="F76" s="119"/>
      <c r="G76" s="120"/>
      <c r="H76" s="5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</row>
    <row r="77" spans="1:249" s="47" customFormat="1" ht="27.75" customHeight="1">
      <c r="A77" s="104">
        <v>602100</v>
      </c>
      <c r="B77" s="91" t="s">
        <v>223</v>
      </c>
      <c r="C77" s="121">
        <v>10067926.71</v>
      </c>
      <c r="D77" s="121">
        <f>C77</f>
        <v>10067926.71</v>
      </c>
      <c r="E77" s="122">
        <v>14181138</v>
      </c>
      <c r="F77" s="106"/>
      <c r="G77" s="106"/>
      <c r="H77" s="5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</row>
    <row r="78" spans="1:249" s="47" customFormat="1" ht="27.75" customHeight="1">
      <c r="A78" s="104">
        <v>602200</v>
      </c>
      <c r="B78" s="91" t="s">
        <v>224</v>
      </c>
      <c r="C78" s="121"/>
      <c r="D78" s="121"/>
      <c r="E78" s="122">
        <v>15698453.84</v>
      </c>
      <c r="F78" s="106"/>
      <c r="G78" s="106"/>
      <c r="H78" s="5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</row>
    <row r="79" spans="1:249" s="47" customFormat="1" ht="27.75" customHeight="1">
      <c r="A79" s="104">
        <v>602300</v>
      </c>
      <c r="B79" s="91" t="s">
        <v>231</v>
      </c>
      <c r="C79" s="121"/>
      <c r="D79" s="121"/>
      <c r="E79" s="122">
        <v>207746132.13</v>
      </c>
      <c r="F79" s="106"/>
      <c r="G79" s="106"/>
      <c r="H79" s="5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</row>
    <row r="80" spans="1:249" s="47" customFormat="1" ht="27.75" customHeight="1">
      <c r="A80" s="104">
        <v>602400</v>
      </c>
      <c r="B80" s="91" t="s">
        <v>219</v>
      </c>
      <c r="C80" s="121">
        <v>-7572404.53</v>
      </c>
      <c r="D80" s="121">
        <f>C80</f>
        <v>-7572404.53</v>
      </c>
      <c r="E80" s="121">
        <v>-6894469.32</v>
      </c>
      <c r="F80" s="106"/>
      <c r="G80" s="106"/>
      <c r="H80" s="5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</row>
    <row r="81" spans="1:249" s="47" customFormat="1" ht="20.25" customHeight="1">
      <c r="A81" s="90"/>
      <c r="B81" s="89" t="s">
        <v>220</v>
      </c>
      <c r="C81" s="95">
        <f>SUM(C77:C80)</f>
        <v>2495522.1800000006</v>
      </c>
      <c r="D81" s="95">
        <f>SUM(D77:D80)</f>
        <v>2495522.1800000006</v>
      </c>
      <c r="E81" s="123">
        <f>E76</f>
        <v>-8411785.16</v>
      </c>
      <c r="F81" s="106"/>
      <c r="G81" s="106"/>
      <c r="H81" s="5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</row>
    <row r="82" spans="1:9" ht="25.5" customHeight="1">
      <c r="A82" s="142" t="s">
        <v>1</v>
      </c>
      <c r="B82" s="143"/>
      <c r="C82" s="143"/>
      <c r="D82" s="143"/>
      <c r="E82" s="143"/>
      <c r="F82" s="143"/>
      <c r="G82" s="144"/>
      <c r="I82" s="56">
        <f>E78-E77-E80</f>
        <v>8411785.16</v>
      </c>
    </row>
    <row r="83" spans="1:7" ht="22.5">
      <c r="A83" s="88" t="s">
        <v>61</v>
      </c>
      <c r="B83" s="89" t="s">
        <v>45</v>
      </c>
      <c r="C83" s="92">
        <f>C84+C85</f>
        <v>83360</v>
      </c>
      <c r="D83" s="92">
        <f>D84+D85</f>
        <v>69610</v>
      </c>
      <c r="E83" s="92">
        <f>E84+E85</f>
        <v>33798.32</v>
      </c>
      <c r="F83" s="45">
        <f aca="true" t="shared" si="6" ref="F83:F101">SUM(E83/C83*100)</f>
        <v>40.545009596928985</v>
      </c>
      <c r="G83" s="45">
        <f aca="true" t="shared" si="7" ref="G83:G101">SUM(E83/D83*100)</f>
        <v>48.55382847292056</v>
      </c>
    </row>
    <row r="84" spans="1:7" ht="40.5">
      <c r="A84" s="90" t="s">
        <v>122</v>
      </c>
      <c r="B84" s="91" t="s">
        <v>62</v>
      </c>
      <c r="C84" s="93">
        <v>55000</v>
      </c>
      <c r="D84" s="93">
        <v>41250</v>
      </c>
      <c r="E84" s="93">
        <v>33798.32</v>
      </c>
      <c r="F84" s="49">
        <f t="shared" si="6"/>
        <v>61.451490909090914</v>
      </c>
      <c r="G84" s="49">
        <f t="shared" si="7"/>
        <v>81.93532121212121</v>
      </c>
    </row>
    <row r="85" spans="1:7" ht="23.25">
      <c r="A85" s="90" t="s">
        <v>123</v>
      </c>
      <c r="B85" s="91" t="s">
        <v>124</v>
      </c>
      <c r="C85" s="93">
        <v>28360</v>
      </c>
      <c r="D85" s="93">
        <v>28360</v>
      </c>
      <c r="E85" s="93"/>
      <c r="F85" s="49">
        <f>SUM(E85/C85*100)</f>
        <v>0</v>
      </c>
      <c r="G85" s="49">
        <f>SUM(E85/D85*100)</f>
        <v>0</v>
      </c>
    </row>
    <row r="86" spans="1:7" ht="22.5">
      <c r="A86" s="88" t="s">
        <v>63</v>
      </c>
      <c r="B86" s="89" t="s">
        <v>46</v>
      </c>
      <c r="C86" s="92">
        <f>C87</f>
        <v>6894126.71</v>
      </c>
      <c r="D86" s="92">
        <f>D87</f>
        <v>6216771.71</v>
      </c>
      <c r="E86" s="92">
        <f>E87</f>
        <v>4519917.61</v>
      </c>
      <c r="F86" s="45">
        <f t="shared" si="6"/>
        <v>65.56185866795593</v>
      </c>
      <c r="G86" s="45">
        <f t="shared" si="7"/>
        <v>72.70522098679413</v>
      </c>
    </row>
    <row r="87" spans="1:7" ht="40.5">
      <c r="A87" s="90" t="s">
        <v>64</v>
      </c>
      <c r="B87" s="91" t="s">
        <v>125</v>
      </c>
      <c r="C87" s="93">
        <v>6894126.71</v>
      </c>
      <c r="D87" s="93">
        <v>6216771.71</v>
      </c>
      <c r="E87" s="93">
        <v>4519917.61</v>
      </c>
      <c r="F87" s="49">
        <f t="shared" si="6"/>
        <v>65.56185866795593</v>
      </c>
      <c r="G87" s="49">
        <f t="shared" si="7"/>
        <v>72.70522098679413</v>
      </c>
    </row>
    <row r="88" spans="1:7" ht="22.5">
      <c r="A88" s="88" t="s">
        <v>67</v>
      </c>
      <c r="B88" s="89" t="s">
        <v>68</v>
      </c>
      <c r="C88" s="92">
        <f>C89+C90</f>
        <v>3129395.82</v>
      </c>
      <c r="D88" s="92">
        <f>D89+D90</f>
        <v>2527845.82</v>
      </c>
      <c r="E88" s="92">
        <f>E89+E90</f>
        <v>2703549.96</v>
      </c>
      <c r="F88" s="45">
        <f t="shared" si="6"/>
        <v>86.39207423751209</v>
      </c>
      <c r="G88" s="45">
        <f t="shared" si="7"/>
        <v>106.95074591218543</v>
      </c>
    </row>
    <row r="89" spans="1:7" ht="23.25">
      <c r="A89" s="90" t="s">
        <v>69</v>
      </c>
      <c r="B89" s="91" t="s">
        <v>70</v>
      </c>
      <c r="C89" s="93">
        <v>2738308.82</v>
      </c>
      <c r="D89" s="93">
        <v>2148258.82</v>
      </c>
      <c r="E89" s="93">
        <v>2468923.07</v>
      </c>
      <c r="F89" s="49">
        <f t="shared" si="6"/>
        <v>90.16233128884272</v>
      </c>
      <c r="G89" s="49">
        <f t="shared" si="7"/>
        <v>114.92670468821815</v>
      </c>
    </row>
    <row r="90" spans="1:7" ht="23.25">
      <c r="A90" s="90" t="s">
        <v>133</v>
      </c>
      <c r="B90" s="91" t="s">
        <v>132</v>
      </c>
      <c r="C90" s="93">
        <v>391087</v>
      </c>
      <c r="D90" s="93">
        <v>379587</v>
      </c>
      <c r="E90" s="93">
        <v>234626.89</v>
      </c>
      <c r="F90" s="49">
        <f t="shared" si="6"/>
        <v>59.99352829421587</v>
      </c>
      <c r="G90" s="49">
        <f t="shared" si="7"/>
        <v>61.81109732419709</v>
      </c>
    </row>
    <row r="91" spans="1:7" ht="22.5">
      <c r="A91" s="88" t="s">
        <v>71</v>
      </c>
      <c r="B91" s="89" t="s">
        <v>72</v>
      </c>
      <c r="C91" s="92">
        <f>C92</f>
        <v>116000</v>
      </c>
      <c r="D91" s="92">
        <f>D92</f>
        <v>87000</v>
      </c>
      <c r="E91" s="92">
        <f>E92</f>
        <v>7178.38</v>
      </c>
      <c r="F91" s="45">
        <f t="shared" si="6"/>
        <v>6.1882586206896555</v>
      </c>
      <c r="G91" s="45">
        <f t="shared" si="7"/>
        <v>8.251011494252873</v>
      </c>
    </row>
    <row r="92" spans="1:7" ht="40.5">
      <c r="A92" s="90" t="s">
        <v>96</v>
      </c>
      <c r="B92" s="91" t="s">
        <v>97</v>
      </c>
      <c r="C92" s="93">
        <v>116000</v>
      </c>
      <c r="D92" s="93">
        <v>87000</v>
      </c>
      <c r="E92" s="93">
        <v>7178.38</v>
      </c>
      <c r="F92" s="49">
        <f t="shared" si="6"/>
        <v>6.1882586206896555</v>
      </c>
      <c r="G92" s="49">
        <f t="shared" si="7"/>
        <v>8.251011494252873</v>
      </c>
    </row>
    <row r="93" spans="1:7" ht="20.25">
      <c r="A93" s="88" t="s">
        <v>104</v>
      </c>
      <c r="B93" s="89" t="s">
        <v>47</v>
      </c>
      <c r="C93" s="92">
        <f>SUM(C94:C95)</f>
        <v>1200</v>
      </c>
      <c r="D93" s="92">
        <f>SUM(D94:D95)</f>
        <v>900</v>
      </c>
      <c r="E93" s="92">
        <f>SUM(E94:E95)</f>
        <v>14175</v>
      </c>
      <c r="F93" s="87" t="s">
        <v>192</v>
      </c>
      <c r="G93" s="87" t="s">
        <v>192</v>
      </c>
    </row>
    <row r="94" spans="1:7" ht="20.25">
      <c r="A94" s="90" t="s">
        <v>105</v>
      </c>
      <c r="B94" s="91" t="s">
        <v>162</v>
      </c>
      <c r="C94" s="93">
        <v>0</v>
      </c>
      <c r="D94" s="93">
        <v>0</v>
      </c>
      <c r="E94" s="93">
        <v>11140</v>
      </c>
      <c r="F94" s="127">
        <v>0</v>
      </c>
      <c r="G94" s="127">
        <v>0</v>
      </c>
    </row>
    <row r="95" spans="1:7" ht="20.25">
      <c r="A95" s="90" t="s">
        <v>106</v>
      </c>
      <c r="B95" s="91" t="s">
        <v>163</v>
      </c>
      <c r="C95" s="93">
        <v>1200</v>
      </c>
      <c r="D95" s="93">
        <v>900</v>
      </c>
      <c r="E95" s="93">
        <v>3035</v>
      </c>
      <c r="F95" s="128" t="s">
        <v>192</v>
      </c>
      <c r="G95" s="128" t="s">
        <v>192</v>
      </c>
    </row>
    <row r="96" spans="1:7" ht="22.5">
      <c r="A96" s="88" t="s">
        <v>114</v>
      </c>
      <c r="B96" s="89" t="s">
        <v>115</v>
      </c>
      <c r="C96" s="92">
        <f>C97</f>
        <v>60000</v>
      </c>
      <c r="D96" s="92">
        <f>D97</f>
        <v>60000</v>
      </c>
      <c r="E96" s="92">
        <f>E97</f>
        <v>0</v>
      </c>
      <c r="F96" s="87">
        <f t="shared" si="6"/>
        <v>0</v>
      </c>
      <c r="G96" s="45">
        <v>0</v>
      </c>
    </row>
    <row r="97" spans="1:7" ht="23.25">
      <c r="A97" s="90" t="s">
        <v>183</v>
      </c>
      <c r="B97" s="91" t="s">
        <v>184</v>
      </c>
      <c r="C97" s="93">
        <v>60000</v>
      </c>
      <c r="D97" s="93">
        <v>60000</v>
      </c>
      <c r="E97" s="93">
        <v>0</v>
      </c>
      <c r="F97" s="128">
        <f t="shared" si="6"/>
        <v>0</v>
      </c>
      <c r="G97" s="49">
        <v>0</v>
      </c>
    </row>
    <row r="98" spans="1:7" ht="22.5">
      <c r="A98" s="88" t="s">
        <v>170</v>
      </c>
      <c r="B98" s="89" t="s">
        <v>169</v>
      </c>
      <c r="C98" s="92">
        <f>C99+C100</f>
        <v>2355895.77</v>
      </c>
      <c r="D98" s="92">
        <f>D99+D100</f>
        <v>2355895.77</v>
      </c>
      <c r="E98" s="92">
        <f>E99+E100</f>
        <v>2231150.76</v>
      </c>
      <c r="F98" s="45">
        <f t="shared" si="6"/>
        <v>94.70498603594844</v>
      </c>
      <c r="G98" s="45">
        <v>0</v>
      </c>
    </row>
    <row r="99" spans="1:7" ht="23.25">
      <c r="A99" s="90" t="s">
        <v>185</v>
      </c>
      <c r="B99" s="91" t="s">
        <v>186</v>
      </c>
      <c r="C99" s="93">
        <v>412422</v>
      </c>
      <c r="D99" s="93">
        <v>412422</v>
      </c>
      <c r="E99" s="93">
        <v>371946.56</v>
      </c>
      <c r="F99" s="49">
        <f t="shared" si="6"/>
        <v>90.1859163672161</v>
      </c>
      <c r="G99" s="49">
        <f>SUM(E99/D99*100)</f>
        <v>90.1859163672161</v>
      </c>
    </row>
    <row r="100" spans="1:7" ht="23.25">
      <c r="A100" s="90" t="s">
        <v>187</v>
      </c>
      <c r="B100" s="91" t="s">
        <v>188</v>
      </c>
      <c r="C100" s="93">
        <v>1943473.77</v>
      </c>
      <c r="D100" s="93">
        <f>C100</f>
        <v>1943473.77</v>
      </c>
      <c r="E100" s="93">
        <v>1859204.2</v>
      </c>
      <c r="F100" s="49">
        <f t="shared" si="6"/>
        <v>95.66397183739711</v>
      </c>
      <c r="G100" s="49">
        <f>SUM(E100/D100*100)</f>
        <v>95.66397183739711</v>
      </c>
    </row>
    <row r="101" spans="1:249" s="47" customFormat="1" ht="22.5">
      <c r="A101" s="88" t="s">
        <v>120</v>
      </c>
      <c r="B101" s="48" t="s">
        <v>51</v>
      </c>
      <c r="C101" s="92">
        <f>C83+C86+C88+C91+C93+C96+C98</f>
        <v>12639978.299999999</v>
      </c>
      <c r="D101" s="92">
        <f>D83+D86+D88+D91+D93+D96+D98</f>
        <v>11318023.299999999</v>
      </c>
      <c r="E101" s="92">
        <f>E83+E86+E88+E91+E93+E96+E98</f>
        <v>9509770.030000001</v>
      </c>
      <c r="F101" s="45">
        <f t="shared" si="6"/>
        <v>75.23565155171194</v>
      </c>
      <c r="G101" s="45">
        <f t="shared" si="7"/>
        <v>84.02324131988668</v>
      </c>
      <c r="H101" s="5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</row>
    <row r="102" spans="1:9" ht="22.5" customHeight="1">
      <c r="A102" s="54"/>
      <c r="B102" s="48" t="s">
        <v>52</v>
      </c>
      <c r="C102" s="109"/>
      <c r="D102" s="109"/>
      <c r="E102" s="97"/>
      <c r="F102" s="45"/>
      <c r="G102" s="45"/>
      <c r="I102" s="57"/>
    </row>
    <row r="103" spans="1:7" ht="21" customHeight="1">
      <c r="A103" s="90" t="s">
        <v>182</v>
      </c>
      <c r="B103" s="91" t="s">
        <v>216</v>
      </c>
      <c r="C103" s="115">
        <v>200000</v>
      </c>
      <c r="D103" s="115">
        <v>183469</v>
      </c>
      <c r="E103" s="94">
        <v>183438.95</v>
      </c>
      <c r="F103" s="49">
        <f>SUM(E103/C103*100)</f>
        <v>91.719475</v>
      </c>
      <c r="G103" s="49">
        <f>SUM(E103/D103*100)</f>
        <v>99.9836212112128</v>
      </c>
    </row>
    <row r="104" spans="1:7" ht="21.75" customHeight="1">
      <c r="A104" s="90" t="s">
        <v>189</v>
      </c>
      <c r="B104" s="91" t="s">
        <v>217</v>
      </c>
      <c r="C104" s="115">
        <v>-200000</v>
      </c>
      <c r="D104" s="115">
        <v>-183469</v>
      </c>
      <c r="E104" s="94">
        <v>-189493.47</v>
      </c>
      <c r="F104" s="49">
        <f>SUM(E104/C104*100)</f>
        <v>94.746735</v>
      </c>
      <c r="G104" s="49">
        <f>SUM(E104/D104*100)</f>
        <v>103.28364464841474</v>
      </c>
    </row>
    <row r="105" spans="1:7" ht="21.75" customHeight="1">
      <c r="A105" s="116"/>
      <c r="B105" s="48" t="s">
        <v>227</v>
      </c>
      <c r="C105" s="117">
        <f>SUM(C103:C104)</f>
        <v>0</v>
      </c>
      <c r="D105" s="117">
        <f>SUM(D103:D104)</f>
        <v>0</v>
      </c>
      <c r="E105" s="92">
        <f>SUM(E103:E104)</f>
        <v>-6054.5199999999895</v>
      </c>
      <c r="F105" s="49"/>
      <c r="G105" s="49"/>
    </row>
    <row r="106" spans="1:7" ht="21" customHeight="1">
      <c r="A106" s="90"/>
      <c r="B106" s="89" t="s">
        <v>221</v>
      </c>
      <c r="C106" s="95"/>
      <c r="D106" s="95"/>
      <c r="E106" s="123"/>
      <c r="F106" s="106"/>
      <c r="G106" s="106"/>
    </row>
    <row r="107" spans="1:7" ht="21" customHeight="1">
      <c r="A107" s="104">
        <v>602100</v>
      </c>
      <c r="B107" s="91" t="s">
        <v>223</v>
      </c>
      <c r="C107" s="121">
        <v>461873.77</v>
      </c>
      <c r="D107" s="121">
        <f>C107</f>
        <v>461873.77</v>
      </c>
      <c r="E107" s="94">
        <v>1481709.53</v>
      </c>
      <c r="F107" s="124"/>
      <c r="G107" s="124"/>
    </row>
    <row r="108" spans="1:7" ht="21" customHeight="1">
      <c r="A108" s="104">
        <v>602200</v>
      </c>
      <c r="B108" s="91" t="s">
        <v>224</v>
      </c>
      <c r="C108" s="121"/>
      <c r="D108" s="121"/>
      <c r="E108" s="94">
        <v>3120007.71</v>
      </c>
      <c r="F108" s="124"/>
      <c r="G108" s="124"/>
    </row>
    <row r="109" spans="1:7" ht="21" customHeight="1">
      <c r="A109" s="104">
        <v>602300</v>
      </c>
      <c r="B109" s="91" t="s">
        <v>231</v>
      </c>
      <c r="C109" s="121"/>
      <c r="D109" s="121"/>
      <c r="E109" s="94">
        <v>-566</v>
      </c>
      <c r="F109" s="124"/>
      <c r="G109" s="124"/>
    </row>
    <row r="110" spans="1:7" ht="21" customHeight="1">
      <c r="A110" s="104">
        <v>602400</v>
      </c>
      <c r="B110" s="91" t="s">
        <v>219</v>
      </c>
      <c r="C110" s="121">
        <f>-1*C80</f>
        <v>7572404.53</v>
      </c>
      <c r="D110" s="121">
        <f>C110</f>
        <v>7572404.53</v>
      </c>
      <c r="E110" s="121">
        <f>-1*E80</f>
        <v>6894469.32</v>
      </c>
      <c r="F110" s="124"/>
      <c r="G110" s="124"/>
    </row>
    <row r="111" spans="1:7" ht="21" customHeight="1">
      <c r="A111" s="90"/>
      <c r="B111" s="89" t="s">
        <v>222</v>
      </c>
      <c r="C111" s="95">
        <f>SUM(C107:C110)</f>
        <v>8034278.300000001</v>
      </c>
      <c r="D111" s="95">
        <f>SUM(D107:D110)</f>
        <v>8034278.300000001</v>
      </c>
      <c r="E111" s="123">
        <v>5255605.14</v>
      </c>
      <c r="F111" s="106"/>
      <c r="G111" s="106"/>
    </row>
    <row r="112" spans="1:249" s="60" customFormat="1" ht="21" customHeight="1">
      <c r="A112" s="113"/>
      <c r="B112" s="114" t="s">
        <v>53</v>
      </c>
      <c r="C112" s="112">
        <f>C71+C101</f>
        <v>424989562.46</v>
      </c>
      <c r="D112" s="112">
        <f>D71+D101</f>
        <v>361957488.67</v>
      </c>
      <c r="E112" s="112">
        <f>E71+E101</f>
        <v>330705881.47</v>
      </c>
      <c r="F112" s="110">
        <f>SUM(E112/C112*100)</f>
        <v>77.81505963481776</v>
      </c>
      <c r="G112" s="110">
        <f>SUM(E112/D112*100)</f>
        <v>91.36594540015378</v>
      </c>
      <c r="H112" s="111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</row>
    <row r="113" spans="1:7" ht="21" customHeight="1">
      <c r="A113" s="61"/>
      <c r="B113" s="62"/>
      <c r="C113" s="63"/>
      <c r="D113" s="63"/>
      <c r="E113" s="63"/>
      <c r="F113" s="64"/>
      <c r="G113" s="64"/>
    </row>
    <row r="114" spans="2:7" ht="27" customHeight="1">
      <c r="B114" s="66" t="s">
        <v>54</v>
      </c>
      <c r="C114" s="63"/>
      <c r="D114" s="67"/>
      <c r="E114" s="68"/>
      <c r="F114" s="39"/>
      <c r="G114" s="39"/>
    </row>
    <row r="115" spans="2:7" ht="33.75" customHeight="1">
      <c r="B115" s="69" t="s">
        <v>55</v>
      </c>
      <c r="C115" s="63"/>
      <c r="D115" s="67" t="s">
        <v>228</v>
      </c>
      <c r="E115" s="68"/>
      <c r="F115" s="39"/>
      <c r="G115" s="39"/>
    </row>
    <row r="116" spans="3:8" ht="24" customHeight="1">
      <c r="C116" s="71"/>
      <c r="D116" s="39"/>
      <c r="E116" s="39"/>
      <c r="F116" s="39"/>
      <c r="G116" s="39"/>
      <c r="H116" s="37">
        <v>5</v>
      </c>
    </row>
    <row r="117" spans="2:7" ht="26.25">
      <c r="B117" s="72" t="s">
        <v>56</v>
      </c>
      <c r="C117" s="73">
        <f>C17+C20+C21+C22+C23+C24+C25+C26+C27+C28+C29+C30+C31+C32+C33+C34+C35+C36+C37+C46</f>
        <v>220906555</v>
      </c>
      <c r="D117" s="73">
        <f>D17+D20+D21+D22+D23+D24+D25+D26+D27+D28+D29+D30+D31+D32+D33+D34+D35+D36+D37+D46</f>
        <v>185972524.98999998</v>
      </c>
      <c r="E117" s="73">
        <f>E17+E20+E21+E22+E23+E24+E25+E26+E27+E28+E29+E30+E31+E32+E33+E34+E35+E36+E37+E46+E16</f>
        <v>181452037.76</v>
      </c>
      <c r="F117" s="39"/>
      <c r="G117" s="39"/>
    </row>
    <row r="118" spans="2:7" ht="28.5" customHeight="1">
      <c r="B118" s="72" t="s">
        <v>57</v>
      </c>
      <c r="C118" s="73">
        <f>C71-C70-C69-C68-C67-C117</f>
        <v>179427426.15999997</v>
      </c>
      <c r="D118" s="73">
        <f>D71-D70-D69-D68-D67-D117</f>
        <v>154007322.38000003</v>
      </c>
      <c r="E118" s="73">
        <f>E71-E70-E69-E68-E67-E117</f>
        <v>129241969.98000008</v>
      </c>
      <c r="F118" s="39"/>
      <c r="G118" s="39"/>
    </row>
    <row r="119" spans="2:7" ht="26.25" customHeight="1">
      <c r="B119" s="75" t="s">
        <v>58</v>
      </c>
      <c r="C119" s="76"/>
      <c r="D119" s="77"/>
      <c r="E119" s="78">
        <v>130614085.04</v>
      </c>
      <c r="F119" s="79">
        <f>E119/1000</f>
        <v>130614.08504</v>
      </c>
      <c r="G119" s="39"/>
    </row>
    <row r="120" spans="2:7" ht="27" customHeight="1">
      <c r="B120" s="75" t="s">
        <v>59</v>
      </c>
      <c r="C120" s="39"/>
      <c r="D120" s="39"/>
      <c r="E120" s="79">
        <f>SUM(E119/E118*100)</f>
        <v>101.06166368418268</v>
      </c>
      <c r="F120" s="80"/>
      <c r="G120" s="39"/>
    </row>
    <row r="121" spans="2:7" ht="26.25">
      <c r="B121" s="75" t="s">
        <v>60</v>
      </c>
      <c r="C121" s="76"/>
      <c r="D121" s="76"/>
      <c r="E121" s="81">
        <v>103672898.72</v>
      </c>
      <c r="F121" s="39"/>
      <c r="G121" s="80"/>
    </row>
    <row r="122" spans="3:7" ht="26.25">
      <c r="C122" s="39"/>
      <c r="D122" s="39"/>
      <c r="E122" s="79">
        <f>E121/E118*100</f>
        <v>80.21612386134564</v>
      </c>
      <c r="F122" s="39"/>
      <c r="G122" s="39"/>
    </row>
    <row r="123" spans="3:7" ht="23.25">
      <c r="C123" s="39"/>
      <c r="D123" s="39"/>
      <c r="E123" s="39"/>
      <c r="F123" s="39"/>
      <c r="G123" s="74"/>
    </row>
    <row r="124" spans="3:7" ht="18.75">
      <c r="C124" s="39"/>
      <c r="D124" s="80"/>
      <c r="E124" s="126">
        <v>129241969.98</v>
      </c>
      <c r="F124" s="77">
        <f>E118-E124</f>
        <v>0</v>
      </c>
      <c r="G124" s="39"/>
    </row>
    <row r="125" spans="3:7" ht="15.75">
      <c r="C125" s="39"/>
      <c r="D125" s="39"/>
      <c r="E125" s="39"/>
      <c r="F125" s="39"/>
      <c r="G125" s="39"/>
    </row>
    <row r="126" spans="3:7" ht="15.75">
      <c r="C126" s="39"/>
      <c r="D126" s="39"/>
      <c r="E126" s="80"/>
      <c r="F126" s="39"/>
      <c r="G126" s="39"/>
    </row>
    <row r="127" spans="3:7" ht="15.75">
      <c r="C127" s="39"/>
      <c r="D127" s="39"/>
      <c r="E127" s="39"/>
      <c r="F127" s="39"/>
      <c r="G127" s="39"/>
    </row>
    <row r="128" spans="3:7" ht="15.75">
      <c r="C128" s="39"/>
      <c r="D128" s="39"/>
      <c r="E128" s="39"/>
      <c r="F128" s="39"/>
      <c r="G128" s="39"/>
    </row>
    <row r="129" spans="3:7" ht="15.75">
      <c r="C129" s="39"/>
      <c r="D129" s="39"/>
      <c r="E129" s="39"/>
      <c r="F129" s="82"/>
      <c r="G129" s="39"/>
    </row>
    <row r="130" spans="3:7" ht="20.25">
      <c r="C130" s="39"/>
      <c r="D130" s="39"/>
      <c r="E130" s="83"/>
      <c r="F130" s="84"/>
      <c r="G130" s="39"/>
    </row>
    <row r="131" spans="3:7" ht="23.25">
      <c r="C131" s="85">
        <v>276056681</v>
      </c>
      <c r="D131" s="39"/>
      <c r="E131" s="39">
        <v>74831534.55</v>
      </c>
      <c r="F131" s="81">
        <f>F130/E118</f>
        <v>0</v>
      </c>
      <c r="G131" s="39"/>
    </row>
    <row r="132" spans="3:7" ht="27.75">
      <c r="C132" s="86" t="e">
        <f>#REF!-C131</f>
        <v>#REF!</v>
      </c>
      <c r="D132" s="39"/>
      <c r="E132" s="74" t="e">
        <f>#REF!-E131</f>
        <v>#REF!</v>
      </c>
      <c r="F132" s="39"/>
      <c r="G132" s="39"/>
    </row>
    <row r="133" spans="3:7" ht="15.75">
      <c r="C133" s="39"/>
      <c r="D133" s="39"/>
      <c r="E133" s="39"/>
      <c r="F133" s="39"/>
      <c r="G133" s="39"/>
    </row>
    <row r="134" spans="3:7" ht="15.75">
      <c r="C134" s="39"/>
      <c r="D134" s="39"/>
      <c r="E134" s="39"/>
      <c r="F134" s="39"/>
      <c r="G134" s="39"/>
    </row>
    <row r="135" spans="3:7" ht="15.75">
      <c r="C135" s="39"/>
      <c r="D135" s="39"/>
      <c r="E135" s="39"/>
      <c r="F135" s="39"/>
      <c r="G135" s="39"/>
    </row>
    <row r="136" spans="3:7" ht="15.75">
      <c r="C136" s="39"/>
      <c r="D136" s="39"/>
      <c r="E136" s="39"/>
      <c r="F136" s="39"/>
      <c r="G136" s="39"/>
    </row>
    <row r="137" spans="3:7" ht="15.75">
      <c r="C137" s="39"/>
      <c r="D137" s="39"/>
      <c r="E137" s="39"/>
      <c r="F137" s="39"/>
      <c r="G137" s="39"/>
    </row>
    <row r="138" spans="3:7" ht="15.75">
      <c r="C138" s="39"/>
      <c r="D138" s="39"/>
      <c r="E138" s="39"/>
      <c r="F138" s="39"/>
      <c r="G138" s="39"/>
    </row>
    <row r="139" spans="3:7" ht="15.75">
      <c r="C139" s="39"/>
      <c r="D139" s="39"/>
      <c r="E139" s="39"/>
      <c r="F139" s="39"/>
      <c r="G139" s="39"/>
    </row>
    <row r="140" spans="3:7" ht="15.75">
      <c r="C140" s="39"/>
      <c r="D140" s="39"/>
      <c r="E140" s="39"/>
      <c r="F140" s="39"/>
      <c r="G140" s="39"/>
    </row>
    <row r="141" spans="3:7" ht="15.75">
      <c r="C141" s="39"/>
      <c r="D141" s="39"/>
      <c r="E141" s="39"/>
      <c r="F141" s="39"/>
      <c r="G141" s="39"/>
    </row>
    <row r="142" spans="3:7" ht="15.75">
      <c r="C142" s="39"/>
      <c r="D142" s="39"/>
      <c r="E142" s="39"/>
      <c r="F142" s="39"/>
      <c r="G142" s="39"/>
    </row>
    <row r="143" spans="3:7" ht="15.75">
      <c r="C143" s="39"/>
      <c r="D143" s="39"/>
      <c r="E143" s="39"/>
      <c r="F143" s="39"/>
      <c r="G143" s="39"/>
    </row>
    <row r="144" spans="3:7" ht="15.75">
      <c r="C144" s="39"/>
      <c r="D144" s="39"/>
      <c r="E144" s="39"/>
      <c r="F144" s="39"/>
      <c r="G144" s="39"/>
    </row>
    <row r="145" spans="3:7" ht="15.75">
      <c r="C145" s="39"/>
      <c r="D145" s="39"/>
      <c r="E145" s="39"/>
      <c r="F145" s="39"/>
      <c r="G145" s="39"/>
    </row>
    <row r="146" spans="3:7" ht="15.75">
      <c r="C146" s="39"/>
      <c r="D146" s="39"/>
      <c r="E146" s="39"/>
      <c r="F146" s="39"/>
      <c r="G146" s="39"/>
    </row>
    <row r="147" spans="3:7" ht="15.75">
      <c r="C147" s="39"/>
      <c r="D147" s="39"/>
      <c r="E147" s="39"/>
      <c r="F147" s="39"/>
      <c r="G147" s="39"/>
    </row>
    <row r="148" spans="3:7" ht="15.75">
      <c r="C148" s="39"/>
      <c r="D148" s="39"/>
      <c r="E148" s="39"/>
      <c r="F148" s="39"/>
      <c r="G148" s="39"/>
    </row>
    <row r="149" spans="3:7" ht="15.75">
      <c r="C149" s="39"/>
      <c r="D149" s="39"/>
      <c r="E149" s="39"/>
      <c r="F149" s="39"/>
      <c r="G149" s="39"/>
    </row>
    <row r="150" spans="3:7" ht="15.75">
      <c r="C150" s="39"/>
      <c r="D150" s="39"/>
      <c r="E150" s="39"/>
      <c r="F150" s="39"/>
      <c r="G150" s="39"/>
    </row>
    <row r="151" spans="3:7" ht="15.75">
      <c r="C151" s="39"/>
      <c r="D151" s="39"/>
      <c r="E151" s="39"/>
      <c r="F151" s="39"/>
      <c r="G151" s="39"/>
    </row>
    <row r="152" spans="3:7" ht="15.75">
      <c r="C152" s="39"/>
      <c r="D152" s="39"/>
      <c r="E152" s="39"/>
      <c r="F152" s="39"/>
      <c r="G152" s="39"/>
    </row>
    <row r="153" spans="3:7" ht="15.75">
      <c r="C153" s="39"/>
      <c r="D153" s="39"/>
      <c r="E153" s="39"/>
      <c r="F153" s="39"/>
      <c r="G153" s="39"/>
    </row>
    <row r="154" spans="3:7" ht="15.75">
      <c r="C154" s="39"/>
      <c r="D154" s="39"/>
      <c r="E154" s="39"/>
      <c r="F154" s="39"/>
      <c r="G154" s="39"/>
    </row>
    <row r="155" spans="3:7" ht="15.75">
      <c r="C155" s="39"/>
      <c r="D155" s="39"/>
      <c r="E155" s="39"/>
      <c r="F155" s="39"/>
      <c r="G155" s="39"/>
    </row>
    <row r="156" spans="3:7" ht="15.75">
      <c r="C156" s="39"/>
      <c r="D156" s="39"/>
      <c r="E156" s="39"/>
      <c r="F156" s="39"/>
      <c r="G156" s="39"/>
    </row>
    <row r="157" spans="3:7" ht="15.75">
      <c r="C157" s="39"/>
      <c r="D157" s="39"/>
      <c r="E157" s="39"/>
      <c r="F157" s="39"/>
      <c r="G157" s="39"/>
    </row>
    <row r="158" spans="3:7" ht="15.75">
      <c r="C158" s="39"/>
      <c r="D158" s="39"/>
      <c r="E158" s="39"/>
      <c r="F158" s="39"/>
      <c r="G158" s="39"/>
    </row>
    <row r="159" spans="3:7" ht="15.75">
      <c r="C159" s="39"/>
      <c r="D159" s="39"/>
      <c r="E159" s="39"/>
      <c r="F159" s="39"/>
      <c r="G159" s="39"/>
    </row>
    <row r="160" spans="3:7" ht="15.75">
      <c r="C160" s="39"/>
      <c r="D160" s="39"/>
      <c r="E160" s="39"/>
      <c r="F160" s="39"/>
      <c r="G160" s="39"/>
    </row>
    <row r="161" spans="3:7" ht="15.75">
      <c r="C161" s="39"/>
      <c r="D161" s="39"/>
      <c r="E161" s="39"/>
      <c r="F161" s="39"/>
      <c r="G161" s="39"/>
    </row>
    <row r="162" spans="3:7" ht="15.75">
      <c r="C162" s="39"/>
      <c r="D162" s="39"/>
      <c r="E162" s="39"/>
      <c r="F162" s="39"/>
      <c r="G162" s="39"/>
    </row>
    <row r="163" spans="3:7" ht="15.75">
      <c r="C163" s="39"/>
      <c r="D163" s="39"/>
      <c r="E163" s="39"/>
      <c r="F163" s="39"/>
      <c r="G163" s="39"/>
    </row>
    <row r="164" spans="3:7" ht="15.75">
      <c r="C164" s="39"/>
      <c r="D164" s="39"/>
      <c r="E164" s="39"/>
      <c r="F164" s="39"/>
      <c r="G164" s="39"/>
    </row>
    <row r="165" spans="3:7" ht="15.75">
      <c r="C165" s="39"/>
      <c r="D165" s="39"/>
      <c r="E165" s="39"/>
      <c r="F165" s="39"/>
      <c r="G165" s="39"/>
    </row>
    <row r="166" spans="3:7" ht="15.75">
      <c r="C166" s="39"/>
      <c r="D166" s="39"/>
      <c r="E166" s="39"/>
      <c r="F166" s="39"/>
      <c r="G166" s="39"/>
    </row>
    <row r="167" spans="3:7" ht="15.75">
      <c r="C167" s="39"/>
      <c r="D167" s="39"/>
      <c r="E167" s="39"/>
      <c r="F167" s="39"/>
      <c r="G167" s="39"/>
    </row>
    <row r="168" spans="3:7" ht="15.75">
      <c r="C168" s="39"/>
      <c r="D168" s="39"/>
      <c r="E168" s="39"/>
      <c r="F168" s="39"/>
      <c r="G168" s="39"/>
    </row>
    <row r="169" spans="3:7" ht="15.75">
      <c r="C169" s="39"/>
      <c r="D169" s="39"/>
      <c r="E169" s="39"/>
      <c r="F169" s="39"/>
      <c r="G169" s="39"/>
    </row>
    <row r="170" spans="3:7" ht="15.75">
      <c r="C170" s="39"/>
      <c r="D170" s="39"/>
      <c r="E170" s="39"/>
      <c r="F170" s="39"/>
      <c r="G170" s="39"/>
    </row>
    <row r="171" spans="3:7" ht="15.75">
      <c r="C171" s="39"/>
      <c r="D171" s="39"/>
      <c r="E171" s="39"/>
      <c r="F171" s="39"/>
      <c r="G171" s="39"/>
    </row>
    <row r="172" spans="3:7" ht="15.75">
      <c r="C172" s="39"/>
      <c r="D172" s="39"/>
      <c r="E172" s="39"/>
      <c r="F172" s="39"/>
      <c r="G172" s="39"/>
    </row>
    <row r="173" spans="3:7" ht="15.75">
      <c r="C173" s="39"/>
      <c r="D173" s="39"/>
      <c r="E173" s="39"/>
      <c r="F173" s="39"/>
      <c r="G173" s="39"/>
    </row>
    <row r="174" spans="3:7" ht="15.75">
      <c r="C174" s="39"/>
      <c r="D174" s="39"/>
      <c r="E174" s="39"/>
      <c r="F174" s="39"/>
      <c r="G174" s="39"/>
    </row>
  </sheetData>
  <sheetProtection/>
  <mergeCells count="3">
    <mergeCell ref="A2:G2"/>
    <mergeCell ref="A3:G3"/>
    <mergeCell ref="A82:G82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 начальника</cp:lastModifiedBy>
  <cp:lastPrinted>2018-10-24T08:31:27Z</cp:lastPrinted>
  <dcterms:created xsi:type="dcterms:W3CDTF">2002-12-06T14:14:06Z</dcterms:created>
  <dcterms:modified xsi:type="dcterms:W3CDTF">2018-11-14T09:32:08Z</dcterms:modified>
  <cp:category/>
  <cp:version/>
  <cp:contentType/>
  <cp:contentStatus/>
</cp:coreProperties>
</file>